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35" windowHeight="9420" activeTab="0"/>
  </bookViews>
  <sheets>
    <sheet name="Overview" sheetId="1" r:id="rId1"/>
    <sheet name="ModerateSlow " sheetId="2" r:id="rId2"/>
    <sheet name="DeepSlow" sheetId="3" r:id="rId3"/>
    <sheet name="DeepFast" sheetId="4" r:id="rId4"/>
    <sheet name="Fig 10.8a Energy Use " sheetId="5" r:id="rId5"/>
    <sheet name="Fig 10.8b Energy Int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<sst xmlns="http://schemas.openxmlformats.org/spreadsheetml/2006/main" count="289" uniqueCount="91">
  <si>
    <t>Deviation from cohort average</t>
  </si>
  <si>
    <t>Number of cohorts</t>
  </si>
  <si>
    <t>Cohort</t>
  </si>
  <si>
    <t>Energy</t>
  </si>
  <si>
    <t>Intensity</t>
  </si>
  <si>
    <t>Number</t>
  </si>
  <si>
    <t xml:space="preserve"> </t>
  </si>
  <si>
    <t>Midcohort</t>
  </si>
  <si>
    <t>Initial</t>
  </si>
  <si>
    <t>Intensity if</t>
  </si>
  <si>
    <t>Renovated</t>
  </si>
  <si>
    <t xml:space="preserve">Energy </t>
  </si>
  <si>
    <t>Replaced</t>
  </si>
  <si>
    <t>Year of</t>
  </si>
  <si>
    <t>replacem</t>
  </si>
  <si>
    <t>Starting Year</t>
  </si>
  <si>
    <t>Renovation</t>
  </si>
  <si>
    <t>Final</t>
  </si>
  <si>
    <t>Year</t>
  </si>
  <si>
    <t>Achieved</t>
  </si>
  <si>
    <t>Energy Intensities</t>
  </si>
  <si>
    <t>Neither</t>
  </si>
  <si>
    <t>Fraction</t>
  </si>
  <si>
    <t>Applied to</t>
  </si>
  <si>
    <t>Upon</t>
  </si>
  <si>
    <t>Acted</t>
  </si>
  <si>
    <t>After</t>
  </si>
  <si>
    <t>area</t>
  </si>
  <si>
    <t>floor</t>
  </si>
  <si>
    <t>new</t>
  </si>
  <si>
    <t>use by</t>
  </si>
  <si>
    <t>added</t>
  </si>
  <si>
    <t>Expansion of floor area by 2050</t>
  </si>
  <si>
    <t xml:space="preserve">energy </t>
  </si>
  <si>
    <t>intensity</t>
  </si>
  <si>
    <t>after</t>
  </si>
  <si>
    <t>acted</t>
  </si>
  <si>
    <t>upon</t>
  </si>
  <si>
    <t>use</t>
  </si>
  <si>
    <t>before</t>
  </si>
  <si>
    <t xml:space="preserve">Total </t>
  </si>
  <si>
    <t xml:space="preserve">stock </t>
  </si>
  <si>
    <t>energy use</t>
  </si>
  <si>
    <t>relative to</t>
  </si>
  <si>
    <t>starting</t>
  </si>
  <si>
    <t>year</t>
  </si>
  <si>
    <t>Average</t>
  </si>
  <si>
    <t>stock</t>
  </si>
  <si>
    <t>energy</t>
  </si>
  <si>
    <t>starting yr</t>
  </si>
  <si>
    <t>or added</t>
  </si>
  <si>
    <t>renovated</t>
  </si>
  <si>
    <t>replaced</t>
  </si>
  <si>
    <t>Energy use</t>
  </si>
  <si>
    <t>by cohort</t>
  </si>
  <si>
    <t>in given year</t>
  </si>
  <si>
    <t>to initial</t>
  </si>
  <si>
    <t>relative</t>
  </si>
  <si>
    <t>Total</t>
  </si>
  <si>
    <t>reno or</t>
  </si>
  <si>
    <t>The total building stock is divided into N cohorts of equal floor area</t>
  </si>
  <si>
    <t>The energy intensity of the cohorts varies from the average + some deviation, to the average minus that deviation</t>
  </si>
  <si>
    <t>A different cohort is renovated, replaced, or left untouched in each year</t>
  </si>
  <si>
    <t>The first cohort to be altered is assumed to be the most energy intensive, the 2nd the 2nd most energy intensive, and so on.</t>
  </si>
  <si>
    <t>New floor area is also added each year, so as to achieved the given addition to floor area (which is stated as a fraciton of the initial floor area)</t>
  </si>
  <si>
    <t>with a steady increase until 2050</t>
  </si>
  <si>
    <t>Cells with Adjustable parameters are indicated in orange</t>
  </si>
  <si>
    <t>The energy intensity of new buildings built in 2010 is assumed to be equal to that of the stock average minus the same deviation</t>
  </si>
  <si>
    <t>Replacement or new</t>
  </si>
  <si>
    <t>(additional floor area as a fraction of initial floor area)</t>
  </si>
  <si>
    <t>New floor area is also added each year, so as to achieved the given addition to floor area (which is stated as a fraction of the initial floor area)</t>
  </si>
  <si>
    <t>Energy and The New Reality, Volume 1: Energy Efficiency and the Demand for Energy Services</t>
  </si>
  <si>
    <t xml:space="preserve">and the supply scenarios (and associated CO2 emissions) in </t>
  </si>
  <si>
    <t>Energy and The New Reality, Volume 2: C-Free Energy Supply</t>
  </si>
  <si>
    <t>by L. D. Danny Harvey, Department of Geography, University of Toronto (</t>
  </si>
  <si>
    <t>harvey@geog.utoronto.ca</t>
  </si>
  <si>
    <t>)</t>
  </si>
  <si>
    <t>published by Earthscan (London, UK)</t>
  </si>
  <si>
    <t xml:space="preserve">The book website, </t>
  </si>
  <si>
    <t xml:space="preserve">www.earthscan.co.uk/?tabid=101807  </t>
  </si>
  <si>
    <t>contains Powerpoint files for each chapter,</t>
  </si>
  <si>
    <t>This file contains an Excel implementation of the building stock turnover accounting scheme that is used in the FORTRAN program to generate</t>
  </si>
  <si>
    <t>This file is related to the books</t>
  </si>
  <si>
    <t xml:space="preserve">problem sets for many of the chapters, and the Excel files and FORTRAN code that, together, are needed in order </t>
  </si>
  <si>
    <t>to generate the energy demand and supply scenarios that are presented in the books</t>
  </si>
  <si>
    <t>the scenarios of global fuel and electricity demand for residential and commercial buildings. Use of the Excel implementation in place of</t>
  </si>
  <si>
    <t>However, this Excel implementation provides a convenient way of exploring the effect of alternative assumption concerning the overall increase</t>
  </si>
  <si>
    <t>in building floor area between 2010 and 2050 and concerning rates of improvement in the performance of new and renovated buildings.</t>
  </si>
  <si>
    <t>Energy uses and energy intensities in the figures are all stock averages relative to the values in 2010</t>
  </si>
  <si>
    <t>This file was used to create Figure 10.8 of Volume 1, which is included here.</t>
  </si>
  <si>
    <t>the FORTRAN code would not be practical, as the latter implements the accounting scheme 40 times (10 regions x 2 building types x 2 energy types)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</si>
</sst>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_ ;[Red]\-0\ "/>
    <numFmt numFmtId="179" formatCode="#,##0_ ;[Red]\-#,##0\ "/>
    <numFmt numFmtId="180" formatCode="0.0000"/>
    <numFmt numFmtId="181" formatCode="&quot;$&quot;#,##0.00"/>
    <numFmt numFmtId="182" formatCode="0.0E+00"/>
    <numFmt numFmtId="183" formatCode="0.000E+00"/>
    <numFmt numFmtId="184" formatCode="0.0000000000000"/>
    <numFmt numFmtId="185" formatCode="0.000000000000"/>
    <numFmt numFmtId="186" formatCode="0.00000000000000"/>
    <numFmt numFmtId="187" formatCode="0.0_);[Red]\(0.0\)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b/>
      <sz val="14.7"/>
      <color indexed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11" borderId="0" xfId="0" applyNumberFormat="1" applyFill="1" applyAlignment="1">
      <alignment/>
    </xf>
    <xf numFmtId="1" fontId="0" fillId="11" borderId="0" xfId="0" applyNumberFormat="1" applyFill="1" applyAlignment="1">
      <alignment/>
    </xf>
    <xf numFmtId="0" fontId="0" fillId="0" borderId="0" xfId="57">
      <alignment/>
      <protection/>
    </xf>
    <xf numFmtId="0" fontId="25" fillId="0" borderId="0" xfId="57" applyFont="1">
      <alignment/>
      <protection/>
    </xf>
    <xf numFmtId="0" fontId="24" fillId="0" borderId="0" xfId="53" applyAlignment="1">
      <alignment/>
    </xf>
    <xf numFmtId="0" fontId="0" fillId="0" borderId="0" xfId="57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R Volumes 1 &amp; 2 Energy Scenario Workshee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625"/>
          <c:w val="0.82125"/>
          <c:h val="0.9045"/>
        </c:manualLayout>
      </c:layout>
      <c:scatterChart>
        <c:scatterStyle val="smoothMarker"/>
        <c:varyColors val="0"/>
        <c:ser>
          <c:idx val="2"/>
          <c:order val="0"/>
          <c:tx>
            <c:v>Moderate Slow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'ModerateSlow '!$L$33:$L$73</c:f>
              <c:numCache>
                <c:ptCount val="41"/>
                <c:pt idx="0">
                  <c:v>1</c:v>
                </c:pt>
                <c:pt idx="1">
                  <c:v>1.0257500000000002</c:v>
                </c:pt>
                <c:pt idx="2">
                  <c:v>1.0560000000000003</c:v>
                </c:pt>
                <c:pt idx="3">
                  <c:v>1.0857500000000002</c:v>
                </c:pt>
                <c:pt idx="4">
                  <c:v>1.1150000000000002</c:v>
                </c:pt>
                <c:pt idx="5">
                  <c:v>1.1437500000000003</c:v>
                </c:pt>
                <c:pt idx="6">
                  <c:v>1.1720000000000002</c:v>
                </c:pt>
                <c:pt idx="7">
                  <c:v>1.19975</c:v>
                </c:pt>
                <c:pt idx="8">
                  <c:v>1.227</c:v>
                </c:pt>
                <c:pt idx="9">
                  <c:v>1.2537500000000001</c:v>
                </c:pt>
                <c:pt idx="10">
                  <c:v>1.2800000000000002</c:v>
                </c:pt>
                <c:pt idx="11">
                  <c:v>1.3057500000000002</c:v>
                </c:pt>
                <c:pt idx="12">
                  <c:v>1.3310000000000002</c:v>
                </c:pt>
                <c:pt idx="13">
                  <c:v>1.35575</c:v>
                </c:pt>
                <c:pt idx="14">
                  <c:v>1.3800000000000001</c:v>
                </c:pt>
                <c:pt idx="15">
                  <c:v>1.40375</c:v>
                </c:pt>
                <c:pt idx="16">
                  <c:v>1.427</c:v>
                </c:pt>
                <c:pt idx="17">
                  <c:v>1.4497500000000003</c:v>
                </c:pt>
                <c:pt idx="18">
                  <c:v>1.472</c:v>
                </c:pt>
                <c:pt idx="19">
                  <c:v>1.49375</c:v>
                </c:pt>
                <c:pt idx="20">
                  <c:v>1.515</c:v>
                </c:pt>
                <c:pt idx="21">
                  <c:v>1.53575</c:v>
                </c:pt>
                <c:pt idx="22">
                  <c:v>1.556</c:v>
                </c:pt>
                <c:pt idx="23">
                  <c:v>1.5757500000000002</c:v>
                </c:pt>
                <c:pt idx="24">
                  <c:v>1.5950000000000002</c:v>
                </c:pt>
                <c:pt idx="25">
                  <c:v>1.61375</c:v>
                </c:pt>
                <c:pt idx="26">
                  <c:v>1.6320000000000001</c:v>
                </c:pt>
                <c:pt idx="27">
                  <c:v>1.64975</c:v>
                </c:pt>
                <c:pt idx="28">
                  <c:v>1.6669999999999998</c:v>
                </c:pt>
                <c:pt idx="29">
                  <c:v>1.6837499999999999</c:v>
                </c:pt>
                <c:pt idx="30">
                  <c:v>1.7</c:v>
                </c:pt>
                <c:pt idx="31">
                  <c:v>1.7157499999999999</c:v>
                </c:pt>
                <c:pt idx="32">
                  <c:v>1.731</c:v>
                </c:pt>
                <c:pt idx="33">
                  <c:v>1.7457500000000001</c:v>
                </c:pt>
                <c:pt idx="34">
                  <c:v>1.76</c:v>
                </c:pt>
                <c:pt idx="35">
                  <c:v>1.77375</c:v>
                </c:pt>
                <c:pt idx="36">
                  <c:v>1.7869999999999997</c:v>
                </c:pt>
                <c:pt idx="37">
                  <c:v>1.79975</c:v>
                </c:pt>
                <c:pt idx="38">
                  <c:v>1.8119999999999998</c:v>
                </c:pt>
                <c:pt idx="39">
                  <c:v>1.82375</c:v>
                </c:pt>
                <c:pt idx="40">
                  <c:v>1.835</c:v>
                </c:pt>
              </c:numCache>
            </c:numRef>
          </c:yVal>
          <c:smooth val="1"/>
        </c:ser>
        <c:ser>
          <c:idx val="0"/>
          <c:order val="1"/>
          <c:tx>
            <c:v>Deep Slow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DeepSlow!$L$33:$L$73</c:f>
              <c:numCache>
                <c:ptCount val="41"/>
                <c:pt idx="0">
                  <c:v>1</c:v>
                </c:pt>
                <c:pt idx="1">
                  <c:v>1.0253750000000001</c:v>
                </c:pt>
                <c:pt idx="2">
                  <c:v>1.0548750000000002</c:v>
                </c:pt>
                <c:pt idx="3">
                  <c:v>1.0835000000000001</c:v>
                </c:pt>
                <c:pt idx="4">
                  <c:v>1.11125</c:v>
                </c:pt>
                <c:pt idx="5">
                  <c:v>1.138125</c:v>
                </c:pt>
                <c:pt idx="6">
                  <c:v>1.1641250000000003</c:v>
                </c:pt>
                <c:pt idx="7">
                  <c:v>1.1892500000000001</c:v>
                </c:pt>
                <c:pt idx="8">
                  <c:v>1.2135000000000002</c:v>
                </c:pt>
                <c:pt idx="9">
                  <c:v>1.2368750000000002</c:v>
                </c:pt>
                <c:pt idx="10">
                  <c:v>1.2593750000000004</c:v>
                </c:pt>
                <c:pt idx="11">
                  <c:v>1.2810000000000001</c:v>
                </c:pt>
                <c:pt idx="12">
                  <c:v>1.3017500000000002</c:v>
                </c:pt>
                <c:pt idx="13">
                  <c:v>1.321625</c:v>
                </c:pt>
                <c:pt idx="14">
                  <c:v>1.3406250000000002</c:v>
                </c:pt>
                <c:pt idx="15">
                  <c:v>1.3587500000000001</c:v>
                </c:pt>
                <c:pt idx="16">
                  <c:v>1.3760000000000003</c:v>
                </c:pt>
                <c:pt idx="17">
                  <c:v>1.3923750000000004</c:v>
                </c:pt>
                <c:pt idx="18">
                  <c:v>1.4078750000000002</c:v>
                </c:pt>
                <c:pt idx="19">
                  <c:v>1.4225000000000003</c:v>
                </c:pt>
                <c:pt idx="20">
                  <c:v>1.4362500000000002</c:v>
                </c:pt>
                <c:pt idx="21">
                  <c:v>1.4491250000000002</c:v>
                </c:pt>
                <c:pt idx="22">
                  <c:v>1.4611250000000002</c:v>
                </c:pt>
                <c:pt idx="23">
                  <c:v>1.4722500000000003</c:v>
                </c:pt>
                <c:pt idx="24">
                  <c:v>1.4825000000000004</c:v>
                </c:pt>
                <c:pt idx="25">
                  <c:v>1.4918750000000003</c:v>
                </c:pt>
                <c:pt idx="26">
                  <c:v>1.5003750000000005</c:v>
                </c:pt>
                <c:pt idx="27">
                  <c:v>1.5080000000000005</c:v>
                </c:pt>
                <c:pt idx="28">
                  <c:v>1.5147500000000003</c:v>
                </c:pt>
                <c:pt idx="29">
                  <c:v>1.5206250000000001</c:v>
                </c:pt>
                <c:pt idx="30">
                  <c:v>1.5256250000000002</c:v>
                </c:pt>
                <c:pt idx="31">
                  <c:v>1.5297500000000004</c:v>
                </c:pt>
                <c:pt idx="32">
                  <c:v>1.5330000000000004</c:v>
                </c:pt>
                <c:pt idx="33">
                  <c:v>1.5353750000000002</c:v>
                </c:pt>
                <c:pt idx="34">
                  <c:v>1.5368750000000002</c:v>
                </c:pt>
                <c:pt idx="35">
                  <c:v>1.5375000000000003</c:v>
                </c:pt>
                <c:pt idx="36">
                  <c:v>1.5372500000000002</c:v>
                </c:pt>
                <c:pt idx="37">
                  <c:v>1.5361250000000004</c:v>
                </c:pt>
                <c:pt idx="38">
                  <c:v>1.5341250000000002</c:v>
                </c:pt>
                <c:pt idx="39">
                  <c:v>1.5312500000000002</c:v>
                </c:pt>
                <c:pt idx="40">
                  <c:v>1.5275000000000003</c:v>
                </c:pt>
              </c:numCache>
            </c:numRef>
          </c:yVal>
          <c:smooth val="1"/>
        </c:ser>
        <c:axId val="9268086"/>
        <c:axId val="16303911"/>
      </c:scatterChart>
      <c:scatterChart>
        <c:scatterStyle val="lineMarker"/>
        <c:varyColors val="0"/>
        <c:ser>
          <c:idx val="1"/>
          <c:order val="2"/>
          <c:tx>
            <c:v>Deep Fast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DeepFast!$L$33:$L$73</c:f>
              <c:numCache>
                <c:ptCount val="41"/>
                <c:pt idx="0">
                  <c:v>1</c:v>
                </c:pt>
                <c:pt idx="1">
                  <c:v>1.0220000000000002</c:v>
                </c:pt>
                <c:pt idx="2">
                  <c:v>1.0447500000000003</c:v>
                </c:pt>
                <c:pt idx="3">
                  <c:v>1.0632500000000003</c:v>
                </c:pt>
                <c:pt idx="4">
                  <c:v>1.0775000000000001</c:v>
                </c:pt>
                <c:pt idx="5">
                  <c:v>1.0875000000000001</c:v>
                </c:pt>
                <c:pt idx="6">
                  <c:v>1.0932500000000003</c:v>
                </c:pt>
                <c:pt idx="7">
                  <c:v>1.0947500000000001</c:v>
                </c:pt>
                <c:pt idx="8">
                  <c:v>1.092</c:v>
                </c:pt>
                <c:pt idx="9">
                  <c:v>1.085</c:v>
                </c:pt>
                <c:pt idx="10">
                  <c:v>1.07375</c:v>
                </c:pt>
                <c:pt idx="11">
                  <c:v>1.06275</c:v>
                </c:pt>
                <c:pt idx="12">
                  <c:v>1.052</c:v>
                </c:pt>
                <c:pt idx="13">
                  <c:v>1.0415</c:v>
                </c:pt>
                <c:pt idx="14">
                  <c:v>1.03125</c:v>
                </c:pt>
                <c:pt idx="15">
                  <c:v>1.02125</c:v>
                </c:pt>
                <c:pt idx="16">
                  <c:v>1.0114999999999998</c:v>
                </c:pt>
                <c:pt idx="17">
                  <c:v>1.002</c:v>
                </c:pt>
                <c:pt idx="18">
                  <c:v>0.9927499999999999</c:v>
                </c:pt>
                <c:pt idx="19">
                  <c:v>0.9837499999999999</c:v>
                </c:pt>
                <c:pt idx="20">
                  <c:v>0.9749999999999999</c:v>
                </c:pt>
                <c:pt idx="21">
                  <c:v>0.9664999999999999</c:v>
                </c:pt>
                <c:pt idx="22">
                  <c:v>0.9582499999999998</c:v>
                </c:pt>
                <c:pt idx="23">
                  <c:v>0.9502499999999998</c:v>
                </c:pt>
                <c:pt idx="24">
                  <c:v>0.9424999999999998</c:v>
                </c:pt>
                <c:pt idx="25">
                  <c:v>0.9349999999999998</c:v>
                </c:pt>
                <c:pt idx="26">
                  <c:v>0.9277499999999997</c:v>
                </c:pt>
                <c:pt idx="27">
                  <c:v>0.9207499999999997</c:v>
                </c:pt>
                <c:pt idx="28">
                  <c:v>0.9139999999999997</c:v>
                </c:pt>
                <c:pt idx="29">
                  <c:v>0.9074999999999996</c:v>
                </c:pt>
                <c:pt idx="30">
                  <c:v>0.9012499999999997</c:v>
                </c:pt>
                <c:pt idx="31">
                  <c:v>0.8952499999999997</c:v>
                </c:pt>
                <c:pt idx="32">
                  <c:v>0.8894999999999996</c:v>
                </c:pt>
                <c:pt idx="33">
                  <c:v>0.8839999999999997</c:v>
                </c:pt>
                <c:pt idx="34">
                  <c:v>0.8787499999999997</c:v>
                </c:pt>
                <c:pt idx="35">
                  <c:v>0.8737499999999997</c:v>
                </c:pt>
                <c:pt idx="36">
                  <c:v>0.8689999999999997</c:v>
                </c:pt>
                <c:pt idx="37">
                  <c:v>0.8644999999999996</c:v>
                </c:pt>
                <c:pt idx="38">
                  <c:v>0.8602499999999996</c:v>
                </c:pt>
                <c:pt idx="39">
                  <c:v>0.8562499999999996</c:v>
                </c:pt>
                <c:pt idx="40">
                  <c:v>0.8524999999999996</c:v>
                </c:pt>
              </c:numCache>
            </c:numRef>
          </c:yVal>
          <c:smooth val="1"/>
        </c:ser>
        <c:axId val="12517472"/>
        <c:axId val="45548385"/>
      </c:scatterChart>
      <c:valAx>
        <c:axId val="9268086"/>
        <c:scaling>
          <c:orientation val="minMax"/>
          <c:max val="205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03911"/>
        <c:crosses val="autoZero"/>
        <c:crossBetween val="midCat"/>
        <c:dispUnits/>
        <c:majorUnit val="10"/>
        <c:minorUnit val="5"/>
      </c:valAx>
      <c:valAx>
        <c:axId val="1630391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Stock Total Energy Use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68086"/>
        <c:crosses val="autoZero"/>
        <c:crossBetween val="midCat"/>
        <c:dispUnits/>
        <c:majorUnit val="0.5"/>
        <c:minorUnit val="0.1"/>
      </c:valAx>
      <c:valAx>
        <c:axId val="1251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45548385"/>
        <c:crosses val="max"/>
        <c:crossBetween val="midCat"/>
        <c:dispUnits/>
      </c:valAx>
      <c:valAx>
        <c:axId val="45548385"/>
        <c:scaling>
          <c:orientation val="minMax"/>
          <c:max val="2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12517472"/>
        <c:crosses val="max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51"/>
          <c:w val="0.27575"/>
          <c:h val="0.2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1625"/>
          <c:w val="0.82125"/>
          <c:h val="0.9045"/>
        </c:manualLayout>
      </c:layout>
      <c:scatterChart>
        <c:scatterStyle val="smoothMarker"/>
        <c:varyColors val="0"/>
        <c:ser>
          <c:idx val="2"/>
          <c:order val="0"/>
          <c:tx>
            <c:v>Moderate Slow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'ModerateSlow '!$N$33:$N$73</c:f>
              <c:numCache>
                <c:ptCount val="41"/>
                <c:pt idx="0">
                  <c:v>1</c:v>
                </c:pt>
                <c:pt idx="1">
                  <c:v>0.976904761904762</c:v>
                </c:pt>
                <c:pt idx="2">
                  <c:v>0.9600000000000002</c:v>
                </c:pt>
                <c:pt idx="3">
                  <c:v>0.9441304347826089</c:v>
                </c:pt>
                <c:pt idx="4">
                  <c:v>0.9291666666666669</c:v>
                </c:pt>
                <c:pt idx="5">
                  <c:v>0.9150000000000003</c:v>
                </c:pt>
                <c:pt idx="6">
                  <c:v>0.9015384615384616</c:v>
                </c:pt>
                <c:pt idx="7">
                  <c:v>0.8887037037037037</c:v>
                </c:pt>
                <c:pt idx="8">
                  <c:v>0.8764285714285716</c:v>
                </c:pt>
                <c:pt idx="9">
                  <c:v>0.8646551724137932</c:v>
                </c:pt>
                <c:pt idx="10">
                  <c:v>0.8533333333333335</c:v>
                </c:pt>
                <c:pt idx="11">
                  <c:v>0.8424193548387098</c:v>
                </c:pt>
                <c:pt idx="12">
                  <c:v>0.831875</c:v>
                </c:pt>
                <c:pt idx="13">
                  <c:v>0.8216666666666668</c:v>
                </c:pt>
                <c:pt idx="14">
                  <c:v>0.811764705882353</c:v>
                </c:pt>
                <c:pt idx="15">
                  <c:v>0.8021428571428572</c:v>
                </c:pt>
                <c:pt idx="16">
                  <c:v>0.7927777777777778</c:v>
                </c:pt>
                <c:pt idx="17">
                  <c:v>0.7836486486486488</c:v>
                </c:pt>
                <c:pt idx="18">
                  <c:v>0.7747368421052632</c:v>
                </c:pt>
                <c:pt idx="19">
                  <c:v>0.766025641025641</c:v>
                </c:pt>
                <c:pt idx="20">
                  <c:v>0.7575</c:v>
                </c:pt>
                <c:pt idx="21">
                  <c:v>0.7491463414634146</c:v>
                </c:pt>
                <c:pt idx="22">
                  <c:v>0.7409523809523809</c:v>
                </c:pt>
                <c:pt idx="23">
                  <c:v>0.7329069767441861</c:v>
                </c:pt>
                <c:pt idx="24">
                  <c:v>0.725</c:v>
                </c:pt>
                <c:pt idx="25">
                  <c:v>0.7172222222222222</c:v>
                </c:pt>
                <c:pt idx="26">
                  <c:v>0.7095652173913044</c:v>
                </c:pt>
                <c:pt idx="27">
                  <c:v>0.7020212765957446</c:v>
                </c:pt>
                <c:pt idx="28">
                  <c:v>0.6945833333333333</c:v>
                </c:pt>
                <c:pt idx="29">
                  <c:v>0.6872448979591835</c:v>
                </c:pt>
                <c:pt idx="30">
                  <c:v>0.6799999999999999</c:v>
                </c:pt>
                <c:pt idx="31">
                  <c:v>0.672843137254902</c:v>
                </c:pt>
                <c:pt idx="32">
                  <c:v>0.6657692307692308</c:v>
                </c:pt>
                <c:pt idx="33">
                  <c:v>0.6587735849056604</c:v>
                </c:pt>
                <c:pt idx="34">
                  <c:v>0.6518518518518518</c:v>
                </c:pt>
                <c:pt idx="35">
                  <c:v>0.645</c:v>
                </c:pt>
                <c:pt idx="36">
                  <c:v>0.6382142857142856</c:v>
                </c:pt>
                <c:pt idx="37">
                  <c:v>0.6314912280701754</c:v>
                </c:pt>
                <c:pt idx="38">
                  <c:v>0.6248275862068965</c:v>
                </c:pt>
                <c:pt idx="39">
                  <c:v>0.6182203389830508</c:v>
                </c:pt>
                <c:pt idx="40">
                  <c:v>0.6116666666666667</c:v>
                </c:pt>
              </c:numCache>
            </c:numRef>
          </c:yVal>
          <c:smooth val="1"/>
        </c:ser>
        <c:ser>
          <c:idx val="0"/>
          <c:order val="1"/>
          <c:tx>
            <c:v>Deep Slow</c:v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DeepSlow!$N$33:$N$73</c:f>
              <c:numCache>
                <c:ptCount val="41"/>
                <c:pt idx="0">
                  <c:v>1</c:v>
                </c:pt>
                <c:pt idx="1">
                  <c:v>0.9765476190476191</c:v>
                </c:pt>
                <c:pt idx="2">
                  <c:v>0.9589772727272728</c:v>
                </c:pt>
                <c:pt idx="3">
                  <c:v>0.9421739130434784</c:v>
                </c:pt>
                <c:pt idx="4">
                  <c:v>0.9260416666666668</c:v>
                </c:pt>
                <c:pt idx="5">
                  <c:v>0.9105000000000001</c:v>
                </c:pt>
                <c:pt idx="6">
                  <c:v>0.8954807692307695</c:v>
                </c:pt>
                <c:pt idx="7">
                  <c:v>0.880925925925926</c:v>
                </c:pt>
                <c:pt idx="8">
                  <c:v>0.8667857142857145</c:v>
                </c:pt>
                <c:pt idx="9">
                  <c:v>0.8530172413793105</c:v>
                </c:pt>
                <c:pt idx="10">
                  <c:v>0.8395833333333336</c:v>
                </c:pt>
                <c:pt idx="11">
                  <c:v>0.8264516129032259</c:v>
                </c:pt>
                <c:pt idx="12">
                  <c:v>0.8135937500000001</c:v>
                </c:pt>
                <c:pt idx="13">
                  <c:v>0.8009848484848485</c:v>
                </c:pt>
                <c:pt idx="14">
                  <c:v>0.7886029411764707</c:v>
                </c:pt>
                <c:pt idx="15">
                  <c:v>0.7764285714285715</c:v>
                </c:pt>
                <c:pt idx="16">
                  <c:v>0.7644444444444446</c:v>
                </c:pt>
                <c:pt idx="17">
                  <c:v>0.7526351351351352</c:v>
                </c:pt>
                <c:pt idx="18">
                  <c:v>0.7409868421052633</c:v>
                </c:pt>
                <c:pt idx="19">
                  <c:v>0.7294871794871797</c:v>
                </c:pt>
                <c:pt idx="20">
                  <c:v>0.7181250000000001</c:v>
                </c:pt>
                <c:pt idx="21">
                  <c:v>0.7068902439024392</c:v>
                </c:pt>
                <c:pt idx="22">
                  <c:v>0.6957738095238096</c:v>
                </c:pt>
                <c:pt idx="23">
                  <c:v>0.6847674418604652</c:v>
                </c:pt>
                <c:pt idx="24">
                  <c:v>0.6738636363636364</c:v>
                </c:pt>
                <c:pt idx="25">
                  <c:v>0.6630555555555557</c:v>
                </c:pt>
                <c:pt idx="26">
                  <c:v>0.6523369565217394</c:v>
                </c:pt>
                <c:pt idx="27">
                  <c:v>0.6417021276595747</c:v>
                </c:pt>
                <c:pt idx="28">
                  <c:v>0.6311458333333335</c:v>
                </c:pt>
                <c:pt idx="29">
                  <c:v>0.6206632653061225</c:v>
                </c:pt>
                <c:pt idx="30">
                  <c:v>0.6102500000000001</c:v>
                </c:pt>
                <c:pt idx="31">
                  <c:v>0.5999019607843139</c:v>
                </c:pt>
                <c:pt idx="32">
                  <c:v>0.5896153846153848</c:v>
                </c:pt>
                <c:pt idx="33">
                  <c:v>0.5793867924528303</c:v>
                </c:pt>
                <c:pt idx="34">
                  <c:v>0.569212962962963</c:v>
                </c:pt>
                <c:pt idx="35">
                  <c:v>0.5590909090909092</c:v>
                </c:pt>
                <c:pt idx="36">
                  <c:v>0.5490178571428572</c:v>
                </c:pt>
                <c:pt idx="37">
                  <c:v>0.5389912280701755</c:v>
                </c:pt>
                <c:pt idx="38">
                  <c:v>0.5290086206896553</c:v>
                </c:pt>
                <c:pt idx="39">
                  <c:v>0.5190677966101696</c:v>
                </c:pt>
                <c:pt idx="40">
                  <c:v>0.5091666666666668</c:v>
                </c:pt>
              </c:numCache>
            </c:numRef>
          </c:yVal>
          <c:smooth val="1"/>
        </c:ser>
        <c:axId val="7282282"/>
        <c:axId val="65540539"/>
      </c:scatterChart>
      <c:scatterChart>
        <c:scatterStyle val="lineMarker"/>
        <c:varyColors val="0"/>
        <c:ser>
          <c:idx val="1"/>
          <c:order val="2"/>
          <c:tx>
            <c:v>Deep Fast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DeepSlow!$C$33:$C$73</c:f>
              <c:numCach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xVal>
          <c:yVal>
            <c:numRef>
              <c:f>DeepFast!$N$33:$N$73</c:f>
              <c:numCache>
                <c:ptCount val="41"/>
                <c:pt idx="0">
                  <c:v>1</c:v>
                </c:pt>
                <c:pt idx="1">
                  <c:v>0.9733333333333335</c:v>
                </c:pt>
                <c:pt idx="2">
                  <c:v>0.9497727272727274</c:v>
                </c:pt>
                <c:pt idx="3">
                  <c:v>0.9245652173913046</c:v>
                </c:pt>
                <c:pt idx="4">
                  <c:v>0.8979166666666668</c:v>
                </c:pt>
                <c:pt idx="5">
                  <c:v>0.8700000000000001</c:v>
                </c:pt>
                <c:pt idx="6">
                  <c:v>0.8409615384615386</c:v>
                </c:pt>
                <c:pt idx="7">
                  <c:v>0.8109259259259259</c:v>
                </c:pt>
                <c:pt idx="8">
                  <c:v>0.7800000000000001</c:v>
                </c:pt>
                <c:pt idx="9">
                  <c:v>0.7482758620689656</c:v>
                </c:pt>
                <c:pt idx="10">
                  <c:v>0.7158333333333333</c:v>
                </c:pt>
                <c:pt idx="11">
                  <c:v>0.6856451612903226</c:v>
                </c:pt>
                <c:pt idx="12">
                  <c:v>0.6575</c:v>
                </c:pt>
                <c:pt idx="13">
                  <c:v>0.6312121212121213</c:v>
                </c:pt>
                <c:pt idx="14">
                  <c:v>0.6066176470588236</c:v>
                </c:pt>
                <c:pt idx="15">
                  <c:v>0.5835714285714285</c:v>
                </c:pt>
                <c:pt idx="16">
                  <c:v>0.5619444444444444</c:v>
                </c:pt>
                <c:pt idx="17">
                  <c:v>0.5416216216216216</c:v>
                </c:pt>
                <c:pt idx="18">
                  <c:v>0.5225</c:v>
                </c:pt>
                <c:pt idx="19">
                  <c:v>0.5044871794871795</c:v>
                </c:pt>
                <c:pt idx="20">
                  <c:v>0.48749999999999993</c:v>
                </c:pt>
                <c:pt idx="21">
                  <c:v>0.4714634146341463</c:v>
                </c:pt>
                <c:pt idx="22">
                  <c:v>0.4563095238095237</c:v>
                </c:pt>
                <c:pt idx="23">
                  <c:v>0.44197674418604643</c:v>
                </c:pt>
                <c:pt idx="24">
                  <c:v>0.4284090909090908</c:v>
                </c:pt>
                <c:pt idx="25">
                  <c:v>0.41555555555555546</c:v>
                </c:pt>
                <c:pt idx="26">
                  <c:v>0.4033695652173912</c:v>
                </c:pt>
                <c:pt idx="27">
                  <c:v>0.39180851063829775</c:v>
                </c:pt>
                <c:pt idx="28">
                  <c:v>0.38083333333333325</c:v>
                </c:pt>
                <c:pt idx="29">
                  <c:v>0.37040816326530596</c:v>
                </c:pt>
                <c:pt idx="30">
                  <c:v>0.3604999999999999</c:v>
                </c:pt>
                <c:pt idx="31">
                  <c:v>0.3510784313725489</c:v>
                </c:pt>
                <c:pt idx="32">
                  <c:v>0.34211538461538443</c:v>
                </c:pt>
                <c:pt idx="33">
                  <c:v>0.33358490566037724</c:v>
                </c:pt>
                <c:pt idx="34">
                  <c:v>0.32546296296296284</c:v>
                </c:pt>
                <c:pt idx="35">
                  <c:v>0.31772727272727264</c:v>
                </c:pt>
                <c:pt idx="36">
                  <c:v>0.3103571428571428</c:v>
                </c:pt>
                <c:pt idx="37">
                  <c:v>0.3033333333333332</c:v>
                </c:pt>
                <c:pt idx="38">
                  <c:v>0.29663793103448266</c:v>
                </c:pt>
                <c:pt idx="39">
                  <c:v>0.29025423728813543</c:v>
                </c:pt>
                <c:pt idx="40">
                  <c:v>0.2841666666666665</c:v>
                </c:pt>
              </c:numCache>
            </c:numRef>
          </c:yVal>
          <c:smooth val="1"/>
        </c:ser>
        <c:axId val="52993940"/>
        <c:axId val="7183413"/>
      </c:scatterChart>
      <c:valAx>
        <c:axId val="7282282"/>
        <c:scaling>
          <c:orientation val="minMax"/>
          <c:max val="205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crossBetween val="midCat"/>
        <c:dispUnits/>
        <c:majorUnit val="10"/>
        <c:minorUnit val="5"/>
      </c:valAx>
      <c:valAx>
        <c:axId val="65540539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Stock Mean Energy Intensity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crossBetween val="midCat"/>
        <c:dispUnits/>
        <c:majorUnit val="0.2"/>
        <c:minorUnit val="0.1"/>
      </c:valAx>
      <c:valAx>
        <c:axId val="5299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7183413"/>
        <c:crosses val="max"/>
        <c:crossBetween val="midCat"/>
        <c:dispUnits/>
      </c:valAx>
      <c:valAx>
        <c:axId val="7183413"/>
        <c:scaling>
          <c:orientation val="minMax"/>
        </c:scaling>
        <c:axPos val="l"/>
        <c:delete val="0"/>
        <c:numFmt formatCode="General" sourceLinked="1"/>
        <c:majorTickMark val="cross"/>
        <c:minorTickMark val="in"/>
        <c:tickLblPos val="none"/>
        <c:spPr>
          <a:ln w="3175">
            <a:solidFill>
              <a:srgbClr val="000000"/>
            </a:solidFill>
          </a:ln>
        </c:spPr>
        <c:crossAx val="52993940"/>
        <c:crosses val="max"/>
        <c:crossBetween val="midCat"/>
        <c:dispUnits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"/>
          <c:y val="0.09575"/>
          <c:w val="0.275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scan.co.uk/?tabid=101807" TargetMode="External" /><Relationship Id="rId2" Type="http://schemas.openxmlformats.org/officeDocument/2006/relationships/hyperlink" Target="mailto:harvey@geog.utoronto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M29" sqref="M29"/>
    </sheetView>
  </sheetViews>
  <sheetFormatPr defaultColWidth="9.140625" defaultRowHeight="12.75"/>
  <cols>
    <col min="1" max="16384" width="9.140625" style="5" customWidth="1"/>
  </cols>
  <sheetData>
    <row r="1" ht="12.75">
      <c r="A1" s="8" t="s">
        <v>82</v>
      </c>
    </row>
    <row r="2" ht="12.75">
      <c r="A2" s="8"/>
    </row>
    <row r="3" ht="12.75">
      <c r="A3" s="6" t="s">
        <v>71</v>
      </c>
    </row>
    <row r="4" ht="12.75">
      <c r="A4" s="5" t="s">
        <v>72</v>
      </c>
    </row>
    <row r="5" ht="12.75">
      <c r="A5" s="6" t="s">
        <v>73</v>
      </c>
    </row>
    <row r="7" spans="1:11" ht="12.75">
      <c r="A7" s="5" t="s">
        <v>74</v>
      </c>
      <c r="H7" s="7" t="s">
        <v>75</v>
      </c>
      <c r="K7" s="5" t="s">
        <v>76</v>
      </c>
    </row>
    <row r="9" ht="12.75">
      <c r="A9" s="5" t="s">
        <v>77</v>
      </c>
    </row>
    <row r="11" spans="1:7" ht="12.75">
      <c r="A11" s="5" t="s">
        <v>78</v>
      </c>
      <c r="C11" s="7" t="s">
        <v>79</v>
      </c>
      <c r="G11" s="5" t="s">
        <v>80</v>
      </c>
    </row>
    <row r="12" ht="12.75">
      <c r="A12" s="8" t="s">
        <v>83</v>
      </c>
    </row>
    <row r="13" ht="12.75">
      <c r="A13" s="8" t="s">
        <v>84</v>
      </c>
    </row>
    <row r="14" ht="12.75">
      <c r="A14" s="8"/>
    </row>
    <row r="15" spans="1:13" ht="12.75">
      <c r="A15" t="s">
        <v>81</v>
      </c>
      <c r="B15"/>
      <c r="C15"/>
      <c r="D15"/>
      <c r="E15"/>
      <c r="F15"/>
      <c r="G15"/>
      <c r="H15"/>
      <c r="I15"/>
      <c r="J15"/>
      <c r="K15"/>
      <c r="L15"/>
      <c r="M15"/>
    </row>
    <row r="16" spans="1:13" ht="12.75">
      <c r="A16" t="s">
        <v>85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 t="s">
        <v>90</v>
      </c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>
      <c r="A19" t="s">
        <v>86</v>
      </c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 t="s">
        <v>87</v>
      </c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 t="s">
        <v>89</v>
      </c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>
      <c r="A23" t="s">
        <v>88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>
      <c r="A155"/>
      <c r="B155"/>
      <c r="C155"/>
      <c r="D155"/>
      <c r="E155"/>
      <c r="F155"/>
      <c r="G155"/>
      <c r="H155"/>
      <c r="I155"/>
      <c r="J155"/>
      <c r="K155"/>
      <c r="L155"/>
      <c r="M155"/>
    </row>
  </sheetData>
  <hyperlinks>
    <hyperlink ref="C11" r:id="rId1" display="www.earthscan.co.uk/?tabid=101807  "/>
    <hyperlink ref="H7" r:id="rId2" display="harvey@geog.utoronto.c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selection activeCell="E77" sqref="E77"/>
    </sheetView>
  </sheetViews>
  <sheetFormatPr defaultColWidth="9.140625" defaultRowHeight="12.75"/>
  <cols>
    <col min="4" max="4" width="10.421875" style="0" customWidth="1"/>
    <col min="5" max="5" width="10.00390625" style="0" customWidth="1"/>
    <col min="10" max="10" width="10.7109375" style="0" customWidth="1"/>
    <col min="12" max="12" width="10.710937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67</v>
      </c>
    </row>
    <row r="4" ht="12.75">
      <c r="A4" t="s">
        <v>62</v>
      </c>
    </row>
    <row r="5" ht="12.75">
      <c r="A5" t="s">
        <v>63</v>
      </c>
    </row>
    <row r="6" ht="12.75">
      <c r="A6" t="s">
        <v>70</v>
      </c>
    </row>
    <row r="7" ht="12.75">
      <c r="G7" t="s">
        <v>65</v>
      </c>
    </row>
    <row r="8" ht="12.75">
      <c r="A8" t="s">
        <v>66</v>
      </c>
    </row>
    <row r="11" spans="1:5" ht="12.75">
      <c r="A11" t="s">
        <v>15</v>
      </c>
      <c r="E11">
        <v>2010</v>
      </c>
    </row>
    <row r="13" spans="1:5" ht="12.75">
      <c r="A13" t="s">
        <v>0</v>
      </c>
      <c r="E13" s="3">
        <v>0.2</v>
      </c>
    </row>
    <row r="14" spans="1:5" ht="12.75">
      <c r="A14" t="s">
        <v>1</v>
      </c>
      <c r="E14">
        <v>40</v>
      </c>
    </row>
    <row r="15" spans="1:5" ht="12.75">
      <c r="A15" t="s">
        <v>7</v>
      </c>
      <c r="E15">
        <v>20</v>
      </c>
    </row>
    <row r="16" spans="1:6" ht="12.75">
      <c r="A16" t="s">
        <v>32</v>
      </c>
      <c r="E16" s="3">
        <v>2</v>
      </c>
      <c r="F16" t="s">
        <v>69</v>
      </c>
    </row>
    <row r="18" spans="3:6" ht="12.75">
      <c r="C18" t="s">
        <v>20</v>
      </c>
      <c r="E18" t="s">
        <v>18</v>
      </c>
      <c r="F18" t="s">
        <v>22</v>
      </c>
    </row>
    <row r="19" spans="3:6" ht="12.75">
      <c r="C19" t="s">
        <v>8</v>
      </c>
      <c r="D19" t="s">
        <v>17</v>
      </c>
      <c r="E19" t="s">
        <v>19</v>
      </c>
      <c r="F19" t="s">
        <v>23</v>
      </c>
    </row>
    <row r="20" spans="1:6" ht="12.75">
      <c r="A20" t="s">
        <v>16</v>
      </c>
      <c r="C20">
        <v>0.9</v>
      </c>
      <c r="D20" s="3">
        <v>0.5</v>
      </c>
      <c r="E20" s="4">
        <v>2050</v>
      </c>
      <c r="F20" s="3">
        <v>0.5</v>
      </c>
    </row>
    <row r="21" spans="1:6" ht="12.75">
      <c r="A21" t="s">
        <v>68</v>
      </c>
      <c r="C21">
        <v>0.8</v>
      </c>
      <c r="D21" s="3">
        <v>0.4</v>
      </c>
      <c r="E21" s="4">
        <v>2050</v>
      </c>
      <c r="F21" s="3">
        <v>0.5</v>
      </c>
    </row>
    <row r="22" spans="1:6" ht="12.75">
      <c r="A22" t="s">
        <v>21</v>
      </c>
      <c r="C22">
        <f>1-E13</f>
        <v>0.8</v>
      </c>
      <c r="D22">
        <f>C22</f>
        <v>0.8</v>
      </c>
      <c r="E22">
        <v>2020</v>
      </c>
      <c r="F22" s="3">
        <v>0</v>
      </c>
    </row>
    <row r="25" spans="6:14" ht="12.75">
      <c r="F25" t="s">
        <v>2</v>
      </c>
      <c r="G25" t="s">
        <v>2</v>
      </c>
      <c r="H25" t="s">
        <v>2</v>
      </c>
      <c r="I25" t="s">
        <v>11</v>
      </c>
      <c r="J25" t="s">
        <v>53</v>
      </c>
      <c r="L25" t="s">
        <v>40</v>
      </c>
      <c r="M25" t="s">
        <v>58</v>
      </c>
      <c r="N25" t="s">
        <v>46</v>
      </c>
    </row>
    <row r="26" spans="6:14" ht="12.75">
      <c r="F26" t="s">
        <v>11</v>
      </c>
      <c r="G26" t="s">
        <v>33</v>
      </c>
      <c r="H26" t="s">
        <v>33</v>
      </c>
      <c r="I26" t="s">
        <v>30</v>
      </c>
      <c r="J26" t="s">
        <v>54</v>
      </c>
      <c r="L26" t="s">
        <v>41</v>
      </c>
      <c r="M26" t="s">
        <v>28</v>
      </c>
      <c r="N26" t="s">
        <v>47</v>
      </c>
    </row>
    <row r="27" spans="6:14" ht="12.75">
      <c r="F27" t="s">
        <v>4</v>
      </c>
      <c r="G27" t="s">
        <v>38</v>
      </c>
      <c r="H27" t="s">
        <v>38</v>
      </c>
      <c r="I27" t="s">
        <v>29</v>
      </c>
      <c r="J27" t="s">
        <v>51</v>
      </c>
      <c r="L27" t="s">
        <v>42</v>
      </c>
      <c r="M27" t="s">
        <v>27</v>
      </c>
      <c r="N27" t="s">
        <v>48</v>
      </c>
    </row>
    <row r="28" spans="2:14" ht="12.75">
      <c r="B28" t="s">
        <v>8</v>
      </c>
      <c r="C28" t="s">
        <v>13</v>
      </c>
      <c r="D28" t="s">
        <v>3</v>
      </c>
      <c r="E28" t="s">
        <v>11</v>
      </c>
      <c r="F28" t="s">
        <v>26</v>
      </c>
      <c r="G28" t="s">
        <v>39</v>
      </c>
      <c r="H28" t="s">
        <v>35</v>
      </c>
      <c r="I28" t="s">
        <v>28</v>
      </c>
      <c r="J28" t="s">
        <v>52</v>
      </c>
      <c r="L28" t="s">
        <v>43</v>
      </c>
      <c r="M28" t="s">
        <v>57</v>
      </c>
      <c r="N28" t="s">
        <v>34</v>
      </c>
    </row>
    <row r="29" spans="1:14" ht="12.75">
      <c r="A29" t="s">
        <v>2</v>
      </c>
      <c r="B29" t="s">
        <v>3</v>
      </c>
      <c r="C29" t="s">
        <v>59</v>
      </c>
      <c r="D29" t="s">
        <v>9</v>
      </c>
      <c r="E29" t="s">
        <v>9</v>
      </c>
      <c r="F29" t="s">
        <v>25</v>
      </c>
      <c r="G29" t="s">
        <v>36</v>
      </c>
      <c r="H29" t="s">
        <v>36</v>
      </c>
      <c r="I29" t="s">
        <v>27</v>
      </c>
      <c r="J29" t="s">
        <v>50</v>
      </c>
      <c r="L29" t="s">
        <v>44</v>
      </c>
      <c r="M29" t="s">
        <v>56</v>
      </c>
      <c r="N29" t="s">
        <v>43</v>
      </c>
    </row>
    <row r="30" spans="1:14" ht="12.75">
      <c r="A30" t="s">
        <v>5</v>
      </c>
      <c r="B30" t="s">
        <v>4</v>
      </c>
      <c r="C30" t="s">
        <v>14</v>
      </c>
      <c r="D30" t="s">
        <v>10</v>
      </c>
      <c r="E30" t="s">
        <v>12</v>
      </c>
      <c r="F30" t="s">
        <v>24</v>
      </c>
      <c r="G30" t="s">
        <v>37</v>
      </c>
      <c r="H30" t="s">
        <v>37</v>
      </c>
      <c r="I30" t="s">
        <v>31</v>
      </c>
      <c r="J30" t="s">
        <v>55</v>
      </c>
      <c r="L30" t="s">
        <v>45</v>
      </c>
      <c r="M30" t="s">
        <v>27</v>
      </c>
      <c r="N30" t="s">
        <v>49</v>
      </c>
    </row>
    <row r="32" spans="1:2" ht="12.75">
      <c r="A32" t="s">
        <v>6</v>
      </c>
      <c r="B32" t="s">
        <v>6</v>
      </c>
    </row>
    <row r="33" spans="1:14" ht="12.75">
      <c r="A33">
        <v>0</v>
      </c>
      <c r="B33" s="1">
        <f aca="true" t="shared" si="0" ref="B33:B73">1+E$13*(E$15-A33)/E$15</f>
        <v>1.2</v>
      </c>
      <c r="C33" s="2">
        <f>E11</f>
        <v>2010</v>
      </c>
      <c r="L33">
        <v>1</v>
      </c>
      <c r="M33">
        <v>1</v>
      </c>
      <c r="N33">
        <v>1</v>
      </c>
    </row>
    <row r="34" spans="1:14" ht="12.75">
      <c r="A34">
        <f aca="true" t="shared" si="1" ref="A34:A73">A33+1</f>
        <v>1</v>
      </c>
      <c r="B34" s="1">
        <f t="shared" si="0"/>
        <v>1.19</v>
      </c>
      <c r="C34" s="2">
        <f aca="true" t="shared" si="2" ref="C34:C73">C33+1</f>
        <v>2011</v>
      </c>
      <c r="D34" s="1">
        <f>MAX(D$20,C$20+(D$20-C$20)*(C34-E$11)/(E$20-E$11))</f>
        <v>0.89</v>
      </c>
      <c r="E34" s="1">
        <f>MAX(D$21,C$21+(D$21-C$21)*(C34-E$11)/(E$21-E$11))</f>
        <v>0.79</v>
      </c>
      <c r="F34" s="1">
        <f aca="true" t="shared" si="3" ref="F34:F73">F$20*D34+F$21*E34+F$22*B34</f>
        <v>0.8400000000000001</v>
      </c>
      <c r="G34" s="1">
        <f aca="true" t="shared" si="4" ref="G34:G73">B34/E$14</f>
        <v>0.02975</v>
      </c>
      <c r="H34" s="1">
        <f aca="true" t="shared" si="5" ref="H34:H73">F34/E$14</f>
        <v>0.021</v>
      </c>
      <c r="I34" s="1">
        <f aca="true" t="shared" si="6" ref="I34:I73">E$16/E$14*MAX(D$21,C$21+(D$21-C$21)*(C34-E$11)/(E$21-E$11))</f>
        <v>0.03950000000000001</v>
      </c>
      <c r="J34" s="1">
        <f aca="true" t="shared" si="7" ref="J34:J73">H34+I34</f>
        <v>0.06050000000000001</v>
      </c>
      <c r="K34" s="1"/>
      <c r="L34" s="1">
        <f>SUM(G35:G$73)+SUM(J$34:J34)</f>
        <v>1.0257500000000002</v>
      </c>
      <c r="M34" s="1">
        <f aca="true" t="shared" si="8" ref="M34:M73">1+E$16*(C34-C$33)/E$14</f>
        <v>1.05</v>
      </c>
      <c r="N34" s="1">
        <f aca="true" t="shared" si="9" ref="N34:N73">L34/M34</f>
        <v>0.976904761904762</v>
      </c>
    </row>
    <row r="35" spans="1:14" ht="12.75">
      <c r="A35">
        <f t="shared" si="1"/>
        <v>2</v>
      </c>
      <c r="B35" s="1">
        <f t="shared" si="0"/>
        <v>1.18</v>
      </c>
      <c r="C35" s="2">
        <f t="shared" si="2"/>
        <v>2012</v>
      </c>
      <c r="D35" s="1">
        <f aca="true" t="shared" si="10" ref="D35:D73">MAX(D$20,C$20+(D$20-C$20)*(C35-E$11)/(E$20-E$11))</f>
        <v>0.88</v>
      </c>
      <c r="E35" s="1">
        <f aca="true" t="shared" si="11" ref="E35:E73">MAX(D$21,C$21+(D$21-C$21)*(C35-E$11)/(E$21-E$11))</f>
        <v>0.78</v>
      </c>
      <c r="F35" s="1">
        <f t="shared" si="3"/>
        <v>0.8300000000000001</v>
      </c>
      <c r="G35" s="1">
        <f t="shared" si="4"/>
        <v>0.0295</v>
      </c>
      <c r="H35" s="1">
        <f t="shared" si="5"/>
        <v>0.02075</v>
      </c>
      <c r="I35" s="1">
        <f t="shared" si="6"/>
        <v>0.03900000000000001</v>
      </c>
      <c r="J35" s="1">
        <f t="shared" si="7"/>
        <v>0.05975000000000001</v>
      </c>
      <c r="K35" s="1"/>
      <c r="L35" s="1">
        <f>SUM(G36:G$73)+SUM(J$34:J35)</f>
        <v>1.0560000000000003</v>
      </c>
      <c r="M35" s="1">
        <f t="shared" si="8"/>
        <v>1.1</v>
      </c>
      <c r="N35" s="1">
        <f t="shared" si="9"/>
        <v>0.9600000000000002</v>
      </c>
    </row>
    <row r="36" spans="1:14" ht="12.75">
      <c r="A36">
        <f t="shared" si="1"/>
        <v>3</v>
      </c>
      <c r="B36" s="1">
        <f t="shared" si="0"/>
        <v>1.17</v>
      </c>
      <c r="C36" s="2">
        <f t="shared" si="2"/>
        <v>2013</v>
      </c>
      <c r="D36" s="1">
        <f t="shared" si="10"/>
        <v>0.87</v>
      </c>
      <c r="E36" s="1">
        <f t="shared" si="11"/>
        <v>0.77</v>
      </c>
      <c r="F36" s="1">
        <f t="shared" si="3"/>
        <v>0.8200000000000001</v>
      </c>
      <c r="G36" s="1">
        <f t="shared" si="4"/>
        <v>0.029249999999999998</v>
      </c>
      <c r="H36" s="1">
        <f t="shared" si="5"/>
        <v>0.0205</v>
      </c>
      <c r="I36" s="1">
        <f t="shared" si="6"/>
        <v>0.038500000000000006</v>
      </c>
      <c r="J36" s="1">
        <f t="shared" si="7"/>
        <v>0.05900000000000001</v>
      </c>
      <c r="K36" s="1"/>
      <c r="L36" s="1">
        <f>SUM(G37:G$73)+SUM(J$34:J36)</f>
        <v>1.0857500000000002</v>
      </c>
      <c r="M36" s="1">
        <f t="shared" si="8"/>
        <v>1.15</v>
      </c>
      <c r="N36" s="1">
        <f t="shared" si="9"/>
        <v>0.9441304347826089</v>
      </c>
    </row>
    <row r="37" spans="1:14" ht="12.75">
      <c r="A37">
        <f t="shared" si="1"/>
        <v>4</v>
      </c>
      <c r="B37" s="1">
        <f t="shared" si="0"/>
        <v>1.16</v>
      </c>
      <c r="C37" s="2">
        <f t="shared" si="2"/>
        <v>2014</v>
      </c>
      <c r="D37" s="1">
        <f t="shared" si="10"/>
        <v>0.86</v>
      </c>
      <c r="E37" s="1">
        <f t="shared" si="11"/>
        <v>0.76</v>
      </c>
      <c r="F37" s="1">
        <f t="shared" si="3"/>
        <v>0.81</v>
      </c>
      <c r="G37" s="1">
        <f t="shared" si="4"/>
        <v>0.028999999999999998</v>
      </c>
      <c r="H37" s="1">
        <f t="shared" si="5"/>
        <v>0.02025</v>
      </c>
      <c r="I37" s="1">
        <f t="shared" si="6"/>
        <v>0.038000000000000006</v>
      </c>
      <c r="J37" s="1">
        <f t="shared" si="7"/>
        <v>0.05825000000000001</v>
      </c>
      <c r="K37" s="1"/>
      <c r="L37" s="1">
        <f>SUM(G38:G$73)+SUM(J$34:J37)</f>
        <v>1.1150000000000002</v>
      </c>
      <c r="M37" s="1">
        <f t="shared" si="8"/>
        <v>1.2</v>
      </c>
      <c r="N37" s="1">
        <f t="shared" si="9"/>
        <v>0.9291666666666669</v>
      </c>
    </row>
    <row r="38" spans="1:14" ht="12.75">
      <c r="A38">
        <f t="shared" si="1"/>
        <v>5</v>
      </c>
      <c r="B38" s="1">
        <f t="shared" si="0"/>
        <v>1.15</v>
      </c>
      <c r="C38" s="2">
        <f t="shared" si="2"/>
        <v>2015</v>
      </c>
      <c r="D38" s="1">
        <f t="shared" si="10"/>
        <v>0.85</v>
      </c>
      <c r="E38" s="1">
        <f t="shared" si="11"/>
        <v>0.75</v>
      </c>
      <c r="F38" s="1">
        <f t="shared" si="3"/>
        <v>0.8</v>
      </c>
      <c r="G38" s="1">
        <f t="shared" si="4"/>
        <v>0.028749999999999998</v>
      </c>
      <c r="H38" s="1">
        <f t="shared" si="5"/>
        <v>0.02</v>
      </c>
      <c r="I38" s="1">
        <f t="shared" si="6"/>
        <v>0.037500000000000006</v>
      </c>
      <c r="J38" s="1">
        <f t="shared" si="7"/>
        <v>0.05750000000000001</v>
      </c>
      <c r="K38" s="1"/>
      <c r="L38" s="1">
        <f>SUM(G39:G$73)+SUM(J$34:J38)</f>
        <v>1.1437500000000003</v>
      </c>
      <c r="M38" s="1">
        <f t="shared" si="8"/>
        <v>1.25</v>
      </c>
      <c r="N38" s="1">
        <f t="shared" si="9"/>
        <v>0.9150000000000003</v>
      </c>
    </row>
    <row r="39" spans="1:14" ht="12.75">
      <c r="A39">
        <f t="shared" si="1"/>
        <v>6</v>
      </c>
      <c r="B39" s="1">
        <f t="shared" si="0"/>
        <v>1.1400000000000001</v>
      </c>
      <c r="C39" s="2">
        <f t="shared" si="2"/>
        <v>2016</v>
      </c>
      <c r="D39" s="1">
        <f t="shared" si="10"/>
        <v>0.84</v>
      </c>
      <c r="E39" s="1">
        <f t="shared" si="11"/>
        <v>0.74</v>
      </c>
      <c r="F39" s="1">
        <f t="shared" si="3"/>
        <v>0.79</v>
      </c>
      <c r="G39" s="1">
        <f t="shared" si="4"/>
        <v>0.028500000000000004</v>
      </c>
      <c r="H39" s="1">
        <f t="shared" si="5"/>
        <v>0.01975</v>
      </c>
      <c r="I39" s="1">
        <f t="shared" si="6"/>
        <v>0.037</v>
      </c>
      <c r="J39" s="1">
        <f t="shared" si="7"/>
        <v>0.056749999999999995</v>
      </c>
      <c r="K39" s="1"/>
      <c r="L39" s="1">
        <f>SUM(G40:G$73)+SUM(J$34:J39)</f>
        <v>1.1720000000000002</v>
      </c>
      <c r="M39" s="1">
        <f t="shared" si="8"/>
        <v>1.3</v>
      </c>
      <c r="N39" s="1">
        <f t="shared" si="9"/>
        <v>0.9015384615384616</v>
      </c>
    </row>
    <row r="40" spans="1:14" ht="12.75">
      <c r="A40">
        <f t="shared" si="1"/>
        <v>7</v>
      </c>
      <c r="B40" s="1">
        <f t="shared" si="0"/>
        <v>1.13</v>
      </c>
      <c r="C40" s="2">
        <f t="shared" si="2"/>
        <v>2017</v>
      </c>
      <c r="D40" s="1">
        <f t="shared" si="10"/>
        <v>0.8300000000000001</v>
      </c>
      <c r="E40" s="1">
        <f t="shared" si="11"/>
        <v>0.73</v>
      </c>
      <c r="F40" s="1">
        <f t="shared" si="3"/>
        <v>0.78</v>
      </c>
      <c r="G40" s="1">
        <f t="shared" si="4"/>
        <v>0.028249999999999997</v>
      </c>
      <c r="H40" s="1">
        <f t="shared" si="5"/>
        <v>0.0195</v>
      </c>
      <c r="I40" s="1">
        <f t="shared" si="6"/>
        <v>0.0365</v>
      </c>
      <c r="J40" s="1">
        <f t="shared" si="7"/>
        <v>0.055999999999999994</v>
      </c>
      <c r="K40" s="1"/>
      <c r="L40" s="1">
        <f>SUM(G41:G$73)+SUM(J$34:J40)</f>
        <v>1.19975</v>
      </c>
      <c r="M40" s="1">
        <f t="shared" si="8"/>
        <v>1.35</v>
      </c>
      <c r="N40" s="1">
        <f t="shared" si="9"/>
        <v>0.8887037037037037</v>
      </c>
    </row>
    <row r="41" spans="1:14" ht="12.75">
      <c r="A41">
        <f t="shared" si="1"/>
        <v>8</v>
      </c>
      <c r="B41" s="1">
        <f t="shared" si="0"/>
        <v>1.12</v>
      </c>
      <c r="C41" s="2">
        <f t="shared" si="2"/>
        <v>2018</v>
      </c>
      <c r="D41" s="1">
        <f t="shared" si="10"/>
        <v>0.8200000000000001</v>
      </c>
      <c r="E41" s="1">
        <f t="shared" si="11"/>
        <v>0.7200000000000001</v>
      </c>
      <c r="F41" s="1">
        <f t="shared" si="3"/>
        <v>0.77</v>
      </c>
      <c r="G41" s="1">
        <f t="shared" si="4"/>
        <v>0.028000000000000004</v>
      </c>
      <c r="H41" s="1">
        <f t="shared" si="5"/>
        <v>0.01925</v>
      </c>
      <c r="I41" s="1">
        <f t="shared" si="6"/>
        <v>0.036000000000000004</v>
      </c>
      <c r="J41" s="1">
        <f t="shared" si="7"/>
        <v>0.05525000000000001</v>
      </c>
      <c r="K41" s="1"/>
      <c r="L41" s="1">
        <f>SUM(G42:G$73)+SUM(J$34:J41)</f>
        <v>1.227</v>
      </c>
      <c r="M41" s="1">
        <f t="shared" si="8"/>
        <v>1.4</v>
      </c>
      <c r="N41" s="1">
        <f t="shared" si="9"/>
        <v>0.8764285714285716</v>
      </c>
    </row>
    <row r="42" spans="1:14" ht="12.75">
      <c r="A42">
        <f t="shared" si="1"/>
        <v>9</v>
      </c>
      <c r="B42" s="1">
        <f t="shared" si="0"/>
        <v>1.11</v>
      </c>
      <c r="C42" s="2">
        <f t="shared" si="2"/>
        <v>2019</v>
      </c>
      <c r="D42" s="1">
        <f t="shared" si="10"/>
        <v>0.81</v>
      </c>
      <c r="E42" s="1">
        <f t="shared" si="11"/>
        <v>0.7100000000000001</v>
      </c>
      <c r="F42" s="1">
        <f t="shared" si="3"/>
        <v>0.76</v>
      </c>
      <c r="G42" s="1">
        <f t="shared" si="4"/>
        <v>0.027750000000000004</v>
      </c>
      <c r="H42" s="1">
        <f t="shared" si="5"/>
        <v>0.019</v>
      </c>
      <c r="I42" s="1">
        <f t="shared" si="6"/>
        <v>0.035500000000000004</v>
      </c>
      <c r="J42" s="1">
        <f t="shared" si="7"/>
        <v>0.05450000000000001</v>
      </c>
      <c r="K42" s="1"/>
      <c r="L42" s="1">
        <f>SUM(G43:G$73)+SUM(J$34:J42)</f>
        <v>1.2537500000000001</v>
      </c>
      <c r="M42" s="1">
        <f t="shared" si="8"/>
        <v>1.45</v>
      </c>
      <c r="N42" s="1">
        <f t="shared" si="9"/>
        <v>0.8646551724137932</v>
      </c>
    </row>
    <row r="43" spans="1:14" ht="12.75">
      <c r="A43">
        <f t="shared" si="1"/>
        <v>10</v>
      </c>
      <c r="B43" s="1">
        <f t="shared" si="0"/>
        <v>1.1</v>
      </c>
      <c r="C43" s="2">
        <f t="shared" si="2"/>
        <v>2020</v>
      </c>
      <c r="D43" s="1">
        <f t="shared" si="10"/>
        <v>0.8</v>
      </c>
      <c r="E43" s="1">
        <f t="shared" si="11"/>
        <v>0.7000000000000001</v>
      </c>
      <c r="F43" s="1">
        <f t="shared" si="3"/>
        <v>0.75</v>
      </c>
      <c r="G43" s="1">
        <f t="shared" si="4"/>
        <v>0.027500000000000004</v>
      </c>
      <c r="H43" s="1">
        <f t="shared" si="5"/>
        <v>0.01875</v>
      </c>
      <c r="I43" s="1">
        <f t="shared" si="6"/>
        <v>0.035</v>
      </c>
      <c r="J43" s="1">
        <f t="shared" si="7"/>
        <v>0.053750000000000006</v>
      </c>
      <c r="K43" s="1"/>
      <c r="L43" s="1">
        <f>SUM(G44:G$73)+SUM(J$34:J43)</f>
        <v>1.2800000000000002</v>
      </c>
      <c r="M43" s="1">
        <f t="shared" si="8"/>
        <v>1.5</v>
      </c>
      <c r="N43" s="1">
        <f t="shared" si="9"/>
        <v>0.8533333333333335</v>
      </c>
    </row>
    <row r="44" spans="1:14" ht="12.75">
      <c r="A44">
        <f t="shared" si="1"/>
        <v>11</v>
      </c>
      <c r="B44" s="1">
        <f t="shared" si="0"/>
        <v>1.09</v>
      </c>
      <c r="C44" s="2">
        <f t="shared" si="2"/>
        <v>2021</v>
      </c>
      <c r="D44" s="1">
        <f t="shared" si="10"/>
        <v>0.79</v>
      </c>
      <c r="E44" s="1">
        <f t="shared" si="11"/>
        <v>0.6900000000000001</v>
      </c>
      <c r="F44" s="1">
        <f t="shared" si="3"/>
        <v>0.74</v>
      </c>
      <c r="G44" s="1">
        <f t="shared" si="4"/>
        <v>0.027250000000000003</v>
      </c>
      <c r="H44" s="1">
        <f t="shared" si="5"/>
        <v>0.0185</v>
      </c>
      <c r="I44" s="1">
        <f t="shared" si="6"/>
        <v>0.0345</v>
      </c>
      <c r="J44" s="1">
        <f t="shared" si="7"/>
        <v>0.053000000000000005</v>
      </c>
      <c r="K44" s="1"/>
      <c r="L44" s="1">
        <f>SUM(G45:G$73)+SUM(J$34:J44)</f>
        <v>1.3057500000000002</v>
      </c>
      <c r="M44" s="1">
        <f t="shared" si="8"/>
        <v>1.55</v>
      </c>
      <c r="N44" s="1">
        <f t="shared" si="9"/>
        <v>0.8424193548387098</v>
      </c>
    </row>
    <row r="45" spans="1:14" ht="12.75">
      <c r="A45">
        <f t="shared" si="1"/>
        <v>12</v>
      </c>
      <c r="B45" s="1">
        <f t="shared" si="0"/>
        <v>1.08</v>
      </c>
      <c r="C45" s="2">
        <f t="shared" si="2"/>
        <v>2022</v>
      </c>
      <c r="D45" s="1">
        <f t="shared" si="10"/>
        <v>0.78</v>
      </c>
      <c r="E45" s="1">
        <f t="shared" si="11"/>
        <v>0.68</v>
      </c>
      <c r="F45" s="1">
        <f t="shared" si="3"/>
        <v>0.73</v>
      </c>
      <c r="G45" s="1">
        <f t="shared" si="4"/>
        <v>0.027000000000000003</v>
      </c>
      <c r="H45" s="1">
        <f t="shared" si="5"/>
        <v>0.01825</v>
      </c>
      <c r="I45" s="1">
        <f t="shared" si="6"/>
        <v>0.034</v>
      </c>
      <c r="J45" s="1">
        <f t="shared" si="7"/>
        <v>0.052250000000000005</v>
      </c>
      <c r="K45" s="1"/>
      <c r="L45" s="1">
        <f>SUM(G46:G$73)+SUM(J$34:J45)</f>
        <v>1.3310000000000002</v>
      </c>
      <c r="M45" s="1">
        <f t="shared" si="8"/>
        <v>1.6</v>
      </c>
      <c r="N45" s="1">
        <f t="shared" si="9"/>
        <v>0.831875</v>
      </c>
    </row>
    <row r="46" spans="1:14" ht="12.75">
      <c r="A46">
        <f t="shared" si="1"/>
        <v>13</v>
      </c>
      <c r="B46" s="1">
        <f t="shared" si="0"/>
        <v>1.07</v>
      </c>
      <c r="C46" s="2">
        <f t="shared" si="2"/>
        <v>2023</v>
      </c>
      <c r="D46" s="1">
        <f t="shared" si="10"/>
        <v>0.77</v>
      </c>
      <c r="E46" s="1">
        <f t="shared" si="11"/>
        <v>0.67</v>
      </c>
      <c r="F46" s="1">
        <f t="shared" si="3"/>
        <v>0.72</v>
      </c>
      <c r="G46" s="1">
        <f t="shared" si="4"/>
        <v>0.026750000000000003</v>
      </c>
      <c r="H46" s="1">
        <f t="shared" si="5"/>
        <v>0.018</v>
      </c>
      <c r="I46" s="1">
        <f t="shared" si="6"/>
        <v>0.0335</v>
      </c>
      <c r="J46" s="1">
        <f t="shared" si="7"/>
        <v>0.051500000000000004</v>
      </c>
      <c r="K46" s="1"/>
      <c r="L46" s="1">
        <f>SUM(G47:G$73)+SUM(J$34:J46)</f>
        <v>1.35575</v>
      </c>
      <c r="M46" s="1">
        <f t="shared" si="8"/>
        <v>1.65</v>
      </c>
      <c r="N46" s="1">
        <f t="shared" si="9"/>
        <v>0.8216666666666668</v>
      </c>
    </row>
    <row r="47" spans="1:19" ht="12.75">
      <c r="A47">
        <f t="shared" si="1"/>
        <v>14</v>
      </c>
      <c r="B47" s="1">
        <f t="shared" si="0"/>
        <v>1.06</v>
      </c>
      <c r="C47" s="2">
        <f t="shared" si="2"/>
        <v>2024</v>
      </c>
      <c r="D47" s="1">
        <f t="shared" si="10"/>
        <v>0.76</v>
      </c>
      <c r="E47" s="1">
        <f t="shared" si="11"/>
        <v>0.66</v>
      </c>
      <c r="F47" s="1">
        <f t="shared" si="3"/>
        <v>0.71</v>
      </c>
      <c r="G47" s="1">
        <f t="shared" si="4"/>
        <v>0.026500000000000003</v>
      </c>
      <c r="H47" s="1">
        <f t="shared" si="5"/>
        <v>0.01775</v>
      </c>
      <c r="I47" s="1">
        <f t="shared" si="6"/>
        <v>0.033</v>
      </c>
      <c r="J47" s="1">
        <f t="shared" si="7"/>
        <v>0.05075</v>
      </c>
      <c r="K47" s="1"/>
      <c r="L47" s="1">
        <f>SUM(G48:G$73)+SUM(J$34:J47)</f>
        <v>1.3800000000000001</v>
      </c>
      <c r="M47" s="1">
        <f t="shared" si="8"/>
        <v>1.7</v>
      </c>
      <c r="N47" s="1">
        <f t="shared" si="9"/>
        <v>0.811764705882353</v>
      </c>
      <c r="S47" t="s">
        <v>6</v>
      </c>
    </row>
    <row r="48" spans="1:14" ht="12.75">
      <c r="A48">
        <f t="shared" si="1"/>
        <v>15</v>
      </c>
      <c r="B48" s="1">
        <f t="shared" si="0"/>
        <v>1.05</v>
      </c>
      <c r="C48" s="2">
        <f t="shared" si="2"/>
        <v>2025</v>
      </c>
      <c r="D48" s="1">
        <f t="shared" si="10"/>
        <v>0.75</v>
      </c>
      <c r="E48" s="1">
        <f t="shared" si="11"/>
        <v>0.65</v>
      </c>
      <c r="F48" s="1">
        <f t="shared" si="3"/>
        <v>0.7</v>
      </c>
      <c r="G48" s="1">
        <f t="shared" si="4"/>
        <v>0.026250000000000002</v>
      </c>
      <c r="H48" s="1">
        <f t="shared" si="5"/>
        <v>0.017499999999999998</v>
      </c>
      <c r="I48" s="1">
        <f t="shared" si="6"/>
        <v>0.0325</v>
      </c>
      <c r="J48" s="1">
        <f t="shared" si="7"/>
        <v>0.05</v>
      </c>
      <c r="K48" s="1"/>
      <c r="L48" s="1">
        <f>SUM(G49:G$73)+SUM(J$34:J48)</f>
        <v>1.40375</v>
      </c>
      <c r="M48" s="1">
        <f t="shared" si="8"/>
        <v>1.75</v>
      </c>
      <c r="N48" s="1">
        <f t="shared" si="9"/>
        <v>0.8021428571428572</v>
      </c>
    </row>
    <row r="49" spans="1:14" ht="12.75">
      <c r="A49">
        <f t="shared" si="1"/>
        <v>16</v>
      </c>
      <c r="B49" s="1">
        <f t="shared" si="0"/>
        <v>1.04</v>
      </c>
      <c r="C49" s="2">
        <f t="shared" si="2"/>
        <v>2026</v>
      </c>
      <c r="D49" s="1">
        <f t="shared" si="10"/>
        <v>0.74</v>
      </c>
      <c r="E49" s="1">
        <f t="shared" si="11"/>
        <v>0.64</v>
      </c>
      <c r="F49" s="1">
        <f t="shared" si="3"/>
        <v>0.69</v>
      </c>
      <c r="G49" s="1">
        <f t="shared" si="4"/>
        <v>0.026000000000000002</v>
      </c>
      <c r="H49" s="1">
        <f t="shared" si="5"/>
        <v>0.017249999999999998</v>
      </c>
      <c r="I49" s="1">
        <f t="shared" si="6"/>
        <v>0.032</v>
      </c>
      <c r="J49" s="1">
        <f t="shared" si="7"/>
        <v>0.04925</v>
      </c>
      <c r="K49" s="1"/>
      <c r="L49" s="1">
        <f>SUM(G50:G$73)+SUM(J$34:J49)</f>
        <v>1.427</v>
      </c>
      <c r="M49" s="1">
        <f t="shared" si="8"/>
        <v>1.8</v>
      </c>
      <c r="N49" s="1">
        <f t="shared" si="9"/>
        <v>0.7927777777777778</v>
      </c>
    </row>
    <row r="50" spans="1:14" ht="12.75">
      <c r="A50">
        <f t="shared" si="1"/>
        <v>17</v>
      </c>
      <c r="B50" s="1">
        <f t="shared" si="0"/>
        <v>1.03</v>
      </c>
      <c r="C50" s="2">
        <f t="shared" si="2"/>
        <v>2027</v>
      </c>
      <c r="D50" s="1">
        <f t="shared" si="10"/>
        <v>0.73</v>
      </c>
      <c r="E50" s="1">
        <f t="shared" si="11"/>
        <v>0.63</v>
      </c>
      <c r="F50" s="1">
        <f t="shared" si="3"/>
        <v>0.6799999999999999</v>
      </c>
      <c r="G50" s="1">
        <f t="shared" si="4"/>
        <v>0.025750000000000002</v>
      </c>
      <c r="H50" s="1">
        <f t="shared" si="5"/>
        <v>0.016999999999999998</v>
      </c>
      <c r="I50" s="1">
        <f t="shared" si="6"/>
        <v>0.0315</v>
      </c>
      <c r="J50" s="1">
        <f t="shared" si="7"/>
        <v>0.0485</v>
      </c>
      <c r="K50" s="1"/>
      <c r="L50" s="1">
        <f>SUM(G51:G$73)+SUM(J$34:J50)</f>
        <v>1.4497500000000003</v>
      </c>
      <c r="M50" s="1">
        <f t="shared" si="8"/>
        <v>1.85</v>
      </c>
      <c r="N50" s="1">
        <f t="shared" si="9"/>
        <v>0.7836486486486488</v>
      </c>
    </row>
    <row r="51" spans="1:14" ht="12.75">
      <c r="A51">
        <f t="shared" si="1"/>
        <v>18</v>
      </c>
      <c r="B51" s="1">
        <f t="shared" si="0"/>
        <v>1.02</v>
      </c>
      <c r="C51" s="2">
        <f t="shared" si="2"/>
        <v>2028</v>
      </c>
      <c r="D51" s="1">
        <f t="shared" si="10"/>
        <v>0.72</v>
      </c>
      <c r="E51" s="1">
        <f t="shared" si="11"/>
        <v>0.6200000000000001</v>
      </c>
      <c r="F51" s="1">
        <f t="shared" si="3"/>
        <v>0.67</v>
      </c>
      <c r="G51" s="1">
        <f t="shared" si="4"/>
        <v>0.025500000000000002</v>
      </c>
      <c r="H51" s="1">
        <f t="shared" si="5"/>
        <v>0.01675</v>
      </c>
      <c r="I51" s="1">
        <f t="shared" si="6"/>
        <v>0.031000000000000007</v>
      </c>
      <c r="J51" s="1">
        <f t="shared" si="7"/>
        <v>0.04775000000000001</v>
      </c>
      <c r="K51" s="1"/>
      <c r="L51" s="1">
        <f>SUM(G52:G$73)+SUM(J$34:J51)</f>
        <v>1.472</v>
      </c>
      <c r="M51" s="1">
        <f t="shared" si="8"/>
        <v>1.9</v>
      </c>
      <c r="N51" s="1">
        <f t="shared" si="9"/>
        <v>0.7747368421052632</v>
      </c>
    </row>
    <row r="52" spans="1:14" ht="12.75">
      <c r="A52">
        <f t="shared" si="1"/>
        <v>19</v>
      </c>
      <c r="B52" s="1">
        <f t="shared" si="0"/>
        <v>1.01</v>
      </c>
      <c r="C52" s="2">
        <f t="shared" si="2"/>
        <v>2029</v>
      </c>
      <c r="D52" s="1">
        <f t="shared" si="10"/>
        <v>0.71</v>
      </c>
      <c r="E52" s="1">
        <f t="shared" si="11"/>
        <v>0.6100000000000001</v>
      </c>
      <c r="F52" s="1">
        <f t="shared" si="3"/>
        <v>0.66</v>
      </c>
      <c r="G52" s="1">
        <f t="shared" si="4"/>
        <v>0.02525</v>
      </c>
      <c r="H52" s="1">
        <f t="shared" si="5"/>
        <v>0.0165</v>
      </c>
      <c r="I52" s="1">
        <f t="shared" si="6"/>
        <v>0.030500000000000006</v>
      </c>
      <c r="J52" s="1">
        <f t="shared" si="7"/>
        <v>0.04700000000000001</v>
      </c>
      <c r="K52" s="1"/>
      <c r="L52" s="1">
        <f>SUM(G53:G$73)+SUM(J$34:J52)</f>
        <v>1.49375</v>
      </c>
      <c r="M52" s="1">
        <f t="shared" si="8"/>
        <v>1.95</v>
      </c>
      <c r="N52" s="1">
        <f t="shared" si="9"/>
        <v>0.766025641025641</v>
      </c>
    </row>
    <row r="53" spans="1:14" ht="12.75">
      <c r="A53">
        <f t="shared" si="1"/>
        <v>20</v>
      </c>
      <c r="B53" s="1">
        <f t="shared" si="0"/>
        <v>1</v>
      </c>
      <c r="C53" s="2">
        <f t="shared" si="2"/>
        <v>2030</v>
      </c>
      <c r="D53" s="1">
        <f t="shared" si="10"/>
        <v>0.7</v>
      </c>
      <c r="E53" s="1">
        <f t="shared" si="11"/>
        <v>0.6000000000000001</v>
      </c>
      <c r="F53" s="1">
        <f t="shared" si="3"/>
        <v>0.65</v>
      </c>
      <c r="G53" s="1">
        <f t="shared" si="4"/>
        <v>0.025</v>
      </c>
      <c r="H53" s="1">
        <f t="shared" si="5"/>
        <v>0.01625</v>
      </c>
      <c r="I53" s="1">
        <f t="shared" si="6"/>
        <v>0.030000000000000006</v>
      </c>
      <c r="J53" s="1">
        <f t="shared" si="7"/>
        <v>0.046250000000000006</v>
      </c>
      <c r="K53" s="1"/>
      <c r="L53" s="1">
        <f>SUM(G54:G$73)+SUM(J$34:J53)</f>
        <v>1.515</v>
      </c>
      <c r="M53" s="1">
        <f t="shared" si="8"/>
        <v>2</v>
      </c>
      <c r="N53" s="1">
        <f t="shared" si="9"/>
        <v>0.7575</v>
      </c>
    </row>
    <row r="54" spans="1:14" ht="12.75">
      <c r="A54">
        <f t="shared" si="1"/>
        <v>21</v>
      </c>
      <c r="B54" s="1">
        <f t="shared" si="0"/>
        <v>0.99</v>
      </c>
      <c r="C54" s="2">
        <f t="shared" si="2"/>
        <v>2031</v>
      </c>
      <c r="D54" s="1">
        <f t="shared" si="10"/>
        <v>0.69</v>
      </c>
      <c r="E54" s="1">
        <f t="shared" si="11"/>
        <v>0.5900000000000001</v>
      </c>
      <c r="F54" s="1">
        <f t="shared" si="3"/>
        <v>0.64</v>
      </c>
      <c r="G54" s="1">
        <f t="shared" si="4"/>
        <v>0.02475</v>
      </c>
      <c r="H54" s="1">
        <f t="shared" si="5"/>
        <v>0.016</v>
      </c>
      <c r="I54" s="1">
        <f t="shared" si="6"/>
        <v>0.029500000000000005</v>
      </c>
      <c r="J54" s="1">
        <f t="shared" si="7"/>
        <v>0.045500000000000006</v>
      </c>
      <c r="K54" s="1"/>
      <c r="L54" s="1">
        <f>SUM(G55:G$73)+SUM(J$34:J54)</f>
        <v>1.53575</v>
      </c>
      <c r="M54" s="1">
        <f t="shared" si="8"/>
        <v>2.05</v>
      </c>
      <c r="N54" s="1">
        <f t="shared" si="9"/>
        <v>0.7491463414634146</v>
      </c>
    </row>
    <row r="55" spans="1:14" ht="12.75">
      <c r="A55">
        <f t="shared" si="1"/>
        <v>22</v>
      </c>
      <c r="B55" s="1">
        <f t="shared" si="0"/>
        <v>0.98</v>
      </c>
      <c r="C55" s="2">
        <f t="shared" si="2"/>
        <v>2032</v>
      </c>
      <c r="D55" s="1">
        <f t="shared" si="10"/>
        <v>0.6799999999999999</v>
      </c>
      <c r="E55" s="1">
        <f t="shared" si="11"/>
        <v>0.5800000000000001</v>
      </c>
      <c r="F55" s="1">
        <f t="shared" si="3"/>
        <v>0.63</v>
      </c>
      <c r="G55" s="1">
        <f t="shared" si="4"/>
        <v>0.0245</v>
      </c>
      <c r="H55" s="1">
        <f t="shared" si="5"/>
        <v>0.01575</v>
      </c>
      <c r="I55" s="1">
        <f t="shared" si="6"/>
        <v>0.029000000000000005</v>
      </c>
      <c r="J55" s="1">
        <f t="shared" si="7"/>
        <v>0.044750000000000005</v>
      </c>
      <c r="K55" s="1"/>
      <c r="L55" s="1">
        <f>SUM(G56:G$73)+SUM(J$34:J55)</f>
        <v>1.556</v>
      </c>
      <c r="M55" s="1">
        <f t="shared" si="8"/>
        <v>2.1</v>
      </c>
      <c r="N55" s="1">
        <f t="shared" si="9"/>
        <v>0.7409523809523809</v>
      </c>
    </row>
    <row r="56" spans="1:14" ht="12.75">
      <c r="A56">
        <f t="shared" si="1"/>
        <v>23</v>
      </c>
      <c r="B56" s="1">
        <f t="shared" si="0"/>
        <v>0.97</v>
      </c>
      <c r="C56" s="2">
        <f t="shared" si="2"/>
        <v>2033</v>
      </c>
      <c r="D56" s="1">
        <f t="shared" si="10"/>
        <v>0.6699999999999999</v>
      </c>
      <c r="E56" s="1">
        <f t="shared" si="11"/>
        <v>0.5700000000000001</v>
      </c>
      <c r="F56" s="1">
        <f t="shared" si="3"/>
        <v>0.62</v>
      </c>
      <c r="G56" s="1">
        <f t="shared" si="4"/>
        <v>0.02425</v>
      </c>
      <c r="H56" s="1">
        <f t="shared" si="5"/>
        <v>0.0155</v>
      </c>
      <c r="I56" s="1">
        <f t="shared" si="6"/>
        <v>0.028500000000000004</v>
      </c>
      <c r="J56" s="1">
        <f t="shared" si="7"/>
        <v>0.044000000000000004</v>
      </c>
      <c r="K56" s="1"/>
      <c r="L56" s="1">
        <f>SUM(G57:G$73)+SUM(J$34:J56)</f>
        <v>1.5757500000000002</v>
      </c>
      <c r="M56" s="1">
        <f t="shared" si="8"/>
        <v>2.15</v>
      </c>
      <c r="N56" s="1">
        <f t="shared" si="9"/>
        <v>0.7329069767441861</v>
      </c>
    </row>
    <row r="57" spans="1:14" ht="12.75">
      <c r="A57">
        <f t="shared" si="1"/>
        <v>24</v>
      </c>
      <c r="B57" s="1">
        <f t="shared" si="0"/>
        <v>0.96</v>
      </c>
      <c r="C57" s="2">
        <f t="shared" si="2"/>
        <v>2034</v>
      </c>
      <c r="D57" s="1">
        <f t="shared" si="10"/>
        <v>0.6599999999999999</v>
      </c>
      <c r="E57" s="1">
        <f t="shared" si="11"/>
        <v>0.56</v>
      </c>
      <c r="F57" s="1">
        <f t="shared" si="3"/>
        <v>0.61</v>
      </c>
      <c r="G57" s="1">
        <f t="shared" si="4"/>
        <v>0.024</v>
      </c>
      <c r="H57" s="1">
        <f t="shared" si="5"/>
        <v>0.01525</v>
      </c>
      <c r="I57" s="1">
        <f t="shared" si="6"/>
        <v>0.028000000000000004</v>
      </c>
      <c r="J57" s="1">
        <f t="shared" si="7"/>
        <v>0.043250000000000004</v>
      </c>
      <c r="K57" s="1"/>
      <c r="L57" s="1">
        <f>SUM(G58:G$73)+SUM(J$34:J57)</f>
        <v>1.5950000000000002</v>
      </c>
      <c r="M57" s="1">
        <f t="shared" si="8"/>
        <v>2.2</v>
      </c>
      <c r="N57" s="1">
        <f t="shared" si="9"/>
        <v>0.725</v>
      </c>
    </row>
    <row r="58" spans="1:14" ht="12.75">
      <c r="A58">
        <f t="shared" si="1"/>
        <v>25</v>
      </c>
      <c r="B58" s="1">
        <f t="shared" si="0"/>
        <v>0.95</v>
      </c>
      <c r="C58" s="2">
        <f t="shared" si="2"/>
        <v>2035</v>
      </c>
      <c r="D58" s="1">
        <f t="shared" si="10"/>
        <v>0.65</v>
      </c>
      <c r="E58" s="1">
        <f t="shared" si="11"/>
        <v>0.55</v>
      </c>
      <c r="F58" s="1">
        <f t="shared" si="3"/>
        <v>0.6000000000000001</v>
      </c>
      <c r="G58" s="1">
        <f t="shared" si="4"/>
        <v>0.02375</v>
      </c>
      <c r="H58" s="1">
        <f t="shared" si="5"/>
        <v>0.015000000000000003</v>
      </c>
      <c r="I58" s="1">
        <f t="shared" si="6"/>
        <v>0.027500000000000004</v>
      </c>
      <c r="J58" s="1">
        <f t="shared" si="7"/>
        <v>0.04250000000000001</v>
      </c>
      <c r="K58" s="1"/>
      <c r="L58" s="1">
        <f>SUM(G59:G$73)+SUM(J$34:J58)</f>
        <v>1.61375</v>
      </c>
      <c r="M58" s="1">
        <f t="shared" si="8"/>
        <v>2.25</v>
      </c>
      <c r="N58" s="1">
        <f t="shared" si="9"/>
        <v>0.7172222222222222</v>
      </c>
    </row>
    <row r="59" spans="1:14" ht="12.75">
      <c r="A59">
        <f t="shared" si="1"/>
        <v>26</v>
      </c>
      <c r="B59" s="1">
        <f t="shared" si="0"/>
        <v>0.94</v>
      </c>
      <c r="C59" s="2">
        <f t="shared" si="2"/>
        <v>2036</v>
      </c>
      <c r="D59" s="1">
        <f t="shared" si="10"/>
        <v>0.64</v>
      </c>
      <c r="E59" s="1">
        <f t="shared" si="11"/>
        <v>0.54</v>
      </c>
      <c r="F59" s="1">
        <f t="shared" si="3"/>
        <v>0.5900000000000001</v>
      </c>
      <c r="G59" s="1">
        <f t="shared" si="4"/>
        <v>0.0235</v>
      </c>
      <c r="H59" s="1">
        <f t="shared" si="5"/>
        <v>0.014750000000000003</v>
      </c>
      <c r="I59" s="1">
        <f t="shared" si="6"/>
        <v>0.027000000000000003</v>
      </c>
      <c r="J59" s="1">
        <f t="shared" si="7"/>
        <v>0.04175000000000001</v>
      </c>
      <c r="K59" s="1"/>
      <c r="L59" s="1">
        <f>SUM(G60:G$73)+SUM(J$34:J59)</f>
        <v>1.6320000000000001</v>
      </c>
      <c r="M59" s="1">
        <f t="shared" si="8"/>
        <v>2.3</v>
      </c>
      <c r="N59" s="1">
        <f t="shared" si="9"/>
        <v>0.7095652173913044</v>
      </c>
    </row>
    <row r="60" spans="1:14" ht="12.75">
      <c r="A60">
        <f t="shared" si="1"/>
        <v>27</v>
      </c>
      <c r="B60" s="1">
        <f t="shared" si="0"/>
        <v>0.9299999999999999</v>
      </c>
      <c r="C60" s="2">
        <f t="shared" si="2"/>
        <v>2037</v>
      </c>
      <c r="D60" s="1">
        <f t="shared" si="10"/>
        <v>0.63</v>
      </c>
      <c r="E60" s="1">
        <f t="shared" si="11"/>
        <v>0.53</v>
      </c>
      <c r="F60" s="1">
        <f t="shared" si="3"/>
        <v>0.5800000000000001</v>
      </c>
      <c r="G60" s="1">
        <f t="shared" si="4"/>
        <v>0.02325</v>
      </c>
      <c r="H60" s="1">
        <f t="shared" si="5"/>
        <v>0.014500000000000002</v>
      </c>
      <c r="I60" s="1">
        <f t="shared" si="6"/>
        <v>0.026500000000000003</v>
      </c>
      <c r="J60" s="1">
        <f t="shared" si="7"/>
        <v>0.04100000000000001</v>
      </c>
      <c r="K60" s="1"/>
      <c r="L60" s="1">
        <f>SUM(G61:G$73)+SUM(J$34:J60)</f>
        <v>1.64975</v>
      </c>
      <c r="M60" s="1">
        <f t="shared" si="8"/>
        <v>2.35</v>
      </c>
      <c r="N60" s="1">
        <f t="shared" si="9"/>
        <v>0.7020212765957446</v>
      </c>
    </row>
    <row r="61" spans="1:14" ht="12.75">
      <c r="A61">
        <f t="shared" si="1"/>
        <v>28</v>
      </c>
      <c r="B61" s="1">
        <f t="shared" si="0"/>
        <v>0.92</v>
      </c>
      <c r="C61" s="2">
        <f t="shared" si="2"/>
        <v>2038</v>
      </c>
      <c r="D61" s="1">
        <f t="shared" si="10"/>
        <v>0.62</v>
      </c>
      <c r="E61" s="1">
        <f t="shared" si="11"/>
        <v>0.52</v>
      </c>
      <c r="F61" s="1">
        <f t="shared" si="3"/>
        <v>0.5700000000000001</v>
      </c>
      <c r="G61" s="1">
        <f t="shared" si="4"/>
        <v>0.023</v>
      </c>
      <c r="H61" s="1">
        <f t="shared" si="5"/>
        <v>0.014250000000000002</v>
      </c>
      <c r="I61" s="1">
        <f t="shared" si="6"/>
        <v>0.026000000000000002</v>
      </c>
      <c r="J61" s="1">
        <f t="shared" si="7"/>
        <v>0.04025000000000001</v>
      </c>
      <c r="K61" s="1"/>
      <c r="L61" s="1">
        <f>SUM(G62:G$73)+SUM(J$34:J61)</f>
        <v>1.6669999999999998</v>
      </c>
      <c r="M61" s="1">
        <f t="shared" si="8"/>
        <v>2.4</v>
      </c>
      <c r="N61" s="1">
        <f t="shared" si="9"/>
        <v>0.6945833333333333</v>
      </c>
    </row>
    <row r="62" spans="1:14" ht="12.75">
      <c r="A62">
        <f t="shared" si="1"/>
        <v>29</v>
      </c>
      <c r="B62" s="1">
        <f t="shared" si="0"/>
        <v>0.91</v>
      </c>
      <c r="C62" s="2">
        <f t="shared" si="2"/>
        <v>2039</v>
      </c>
      <c r="D62" s="1">
        <f t="shared" si="10"/>
        <v>0.61</v>
      </c>
      <c r="E62" s="1">
        <f t="shared" si="11"/>
        <v>0.51</v>
      </c>
      <c r="F62" s="1">
        <f t="shared" si="3"/>
        <v>0.56</v>
      </c>
      <c r="G62" s="1">
        <f t="shared" si="4"/>
        <v>0.02275</v>
      </c>
      <c r="H62" s="1">
        <f t="shared" si="5"/>
        <v>0.014000000000000002</v>
      </c>
      <c r="I62" s="1">
        <f t="shared" si="6"/>
        <v>0.025500000000000002</v>
      </c>
      <c r="J62" s="1">
        <f t="shared" si="7"/>
        <v>0.03950000000000001</v>
      </c>
      <c r="K62" s="1"/>
      <c r="L62" s="1">
        <f>SUM(G63:G$73)+SUM(J$34:J62)</f>
        <v>1.6837499999999999</v>
      </c>
      <c r="M62" s="1">
        <f t="shared" si="8"/>
        <v>2.45</v>
      </c>
      <c r="N62" s="1">
        <f t="shared" si="9"/>
        <v>0.6872448979591835</v>
      </c>
    </row>
    <row r="63" spans="1:14" ht="12.75">
      <c r="A63">
        <f t="shared" si="1"/>
        <v>30</v>
      </c>
      <c r="B63" s="1">
        <f t="shared" si="0"/>
        <v>0.9</v>
      </c>
      <c r="C63" s="2">
        <f t="shared" si="2"/>
        <v>2040</v>
      </c>
      <c r="D63" s="1">
        <f t="shared" si="10"/>
        <v>0.6000000000000001</v>
      </c>
      <c r="E63" s="1">
        <f t="shared" si="11"/>
        <v>0.5</v>
      </c>
      <c r="F63" s="1">
        <f t="shared" si="3"/>
        <v>0.55</v>
      </c>
      <c r="G63" s="1">
        <f t="shared" si="4"/>
        <v>0.0225</v>
      </c>
      <c r="H63" s="1">
        <f t="shared" si="5"/>
        <v>0.013750000000000002</v>
      </c>
      <c r="I63" s="1">
        <f t="shared" si="6"/>
        <v>0.025</v>
      </c>
      <c r="J63" s="1">
        <f t="shared" si="7"/>
        <v>0.03875000000000001</v>
      </c>
      <c r="K63" s="1"/>
      <c r="L63" s="1">
        <f>SUM(G64:G$73)+SUM(J$34:J63)</f>
        <v>1.7</v>
      </c>
      <c r="M63" s="1">
        <f t="shared" si="8"/>
        <v>2.5</v>
      </c>
      <c r="N63" s="1">
        <f t="shared" si="9"/>
        <v>0.6799999999999999</v>
      </c>
    </row>
    <row r="64" spans="1:14" ht="12.75">
      <c r="A64">
        <f t="shared" si="1"/>
        <v>31</v>
      </c>
      <c r="B64" s="1">
        <f t="shared" si="0"/>
        <v>0.89</v>
      </c>
      <c r="C64" s="2">
        <f t="shared" si="2"/>
        <v>2041</v>
      </c>
      <c r="D64" s="1">
        <f t="shared" si="10"/>
        <v>0.5900000000000001</v>
      </c>
      <c r="E64" s="1">
        <f t="shared" si="11"/>
        <v>0.49000000000000005</v>
      </c>
      <c r="F64" s="1">
        <f t="shared" si="3"/>
        <v>0.54</v>
      </c>
      <c r="G64" s="1">
        <f t="shared" si="4"/>
        <v>0.02225</v>
      </c>
      <c r="H64" s="1">
        <f t="shared" si="5"/>
        <v>0.013500000000000002</v>
      </c>
      <c r="I64" s="1">
        <f t="shared" si="6"/>
        <v>0.024500000000000004</v>
      </c>
      <c r="J64" s="1">
        <f t="shared" si="7"/>
        <v>0.038000000000000006</v>
      </c>
      <c r="K64" s="1"/>
      <c r="L64" s="1">
        <f>SUM(G65:G$73)+SUM(J$34:J64)</f>
        <v>1.7157499999999999</v>
      </c>
      <c r="M64" s="1">
        <f t="shared" si="8"/>
        <v>2.55</v>
      </c>
      <c r="N64" s="1">
        <f t="shared" si="9"/>
        <v>0.672843137254902</v>
      </c>
    </row>
    <row r="65" spans="1:14" ht="12.75">
      <c r="A65">
        <f t="shared" si="1"/>
        <v>32</v>
      </c>
      <c r="B65" s="1">
        <f t="shared" si="0"/>
        <v>0.88</v>
      </c>
      <c r="C65" s="2">
        <f t="shared" si="2"/>
        <v>2042</v>
      </c>
      <c r="D65" s="1">
        <f t="shared" si="10"/>
        <v>0.5800000000000001</v>
      </c>
      <c r="E65" s="1">
        <f t="shared" si="11"/>
        <v>0.48000000000000004</v>
      </c>
      <c r="F65" s="1">
        <f t="shared" si="3"/>
        <v>0.53</v>
      </c>
      <c r="G65" s="1">
        <f t="shared" si="4"/>
        <v>0.022</v>
      </c>
      <c r="H65" s="1">
        <f t="shared" si="5"/>
        <v>0.013250000000000001</v>
      </c>
      <c r="I65" s="1">
        <f t="shared" si="6"/>
        <v>0.024000000000000004</v>
      </c>
      <c r="J65" s="1">
        <f t="shared" si="7"/>
        <v>0.037250000000000005</v>
      </c>
      <c r="K65" s="1"/>
      <c r="L65" s="1">
        <f>SUM(G66:G$73)+SUM(J$34:J65)</f>
        <v>1.731</v>
      </c>
      <c r="M65" s="1">
        <f t="shared" si="8"/>
        <v>2.6</v>
      </c>
      <c r="N65" s="1">
        <f t="shared" si="9"/>
        <v>0.6657692307692308</v>
      </c>
    </row>
    <row r="66" spans="1:14" ht="12.75">
      <c r="A66">
        <f t="shared" si="1"/>
        <v>33</v>
      </c>
      <c r="B66" s="1">
        <f t="shared" si="0"/>
        <v>0.87</v>
      </c>
      <c r="C66" s="2">
        <f t="shared" si="2"/>
        <v>2043</v>
      </c>
      <c r="D66" s="1">
        <f t="shared" si="10"/>
        <v>0.5700000000000001</v>
      </c>
      <c r="E66" s="1">
        <f t="shared" si="11"/>
        <v>0.47000000000000003</v>
      </c>
      <c r="F66" s="1">
        <f t="shared" si="3"/>
        <v>0.52</v>
      </c>
      <c r="G66" s="1">
        <f t="shared" si="4"/>
        <v>0.02175</v>
      </c>
      <c r="H66" s="1">
        <f t="shared" si="5"/>
        <v>0.013000000000000001</v>
      </c>
      <c r="I66" s="1">
        <f t="shared" si="6"/>
        <v>0.023500000000000004</v>
      </c>
      <c r="J66" s="1">
        <f t="shared" si="7"/>
        <v>0.036500000000000005</v>
      </c>
      <c r="K66" s="1"/>
      <c r="L66" s="1">
        <f>SUM(G67:G$73)+SUM(J$34:J66)</f>
        <v>1.7457500000000001</v>
      </c>
      <c r="M66" s="1">
        <f t="shared" si="8"/>
        <v>2.65</v>
      </c>
      <c r="N66" s="1">
        <f t="shared" si="9"/>
        <v>0.6587735849056604</v>
      </c>
    </row>
    <row r="67" spans="1:14" ht="12.75">
      <c r="A67">
        <f t="shared" si="1"/>
        <v>34</v>
      </c>
      <c r="B67" s="1">
        <f t="shared" si="0"/>
        <v>0.86</v>
      </c>
      <c r="C67" s="2">
        <f t="shared" si="2"/>
        <v>2044</v>
      </c>
      <c r="D67" s="1">
        <f t="shared" si="10"/>
        <v>0.56</v>
      </c>
      <c r="E67" s="1">
        <f t="shared" si="11"/>
        <v>0.46</v>
      </c>
      <c r="F67" s="1">
        <f t="shared" si="3"/>
        <v>0.51</v>
      </c>
      <c r="G67" s="1">
        <f t="shared" si="4"/>
        <v>0.0215</v>
      </c>
      <c r="H67" s="1">
        <f t="shared" si="5"/>
        <v>0.012750000000000001</v>
      </c>
      <c r="I67" s="1">
        <f t="shared" si="6"/>
        <v>0.023000000000000003</v>
      </c>
      <c r="J67" s="1">
        <f t="shared" si="7"/>
        <v>0.035750000000000004</v>
      </c>
      <c r="K67" s="1"/>
      <c r="L67" s="1">
        <f>SUM(G68:G$73)+SUM(J$34:J67)</f>
        <v>1.76</v>
      </c>
      <c r="M67" s="1">
        <f t="shared" si="8"/>
        <v>2.7</v>
      </c>
      <c r="N67" s="1">
        <f t="shared" si="9"/>
        <v>0.6518518518518518</v>
      </c>
    </row>
    <row r="68" spans="1:14" ht="12.75">
      <c r="A68">
        <f t="shared" si="1"/>
        <v>35</v>
      </c>
      <c r="B68" s="1">
        <f t="shared" si="0"/>
        <v>0.85</v>
      </c>
      <c r="C68" s="2">
        <f t="shared" si="2"/>
        <v>2045</v>
      </c>
      <c r="D68" s="1">
        <f t="shared" si="10"/>
        <v>0.55</v>
      </c>
      <c r="E68" s="1">
        <f t="shared" si="11"/>
        <v>0.45000000000000007</v>
      </c>
      <c r="F68" s="1">
        <f t="shared" si="3"/>
        <v>0.5</v>
      </c>
      <c r="G68" s="1">
        <f t="shared" si="4"/>
        <v>0.021249999999999998</v>
      </c>
      <c r="H68" s="1">
        <f t="shared" si="5"/>
        <v>0.0125</v>
      </c>
      <c r="I68" s="1">
        <f t="shared" si="6"/>
        <v>0.022500000000000006</v>
      </c>
      <c r="J68" s="1">
        <f t="shared" si="7"/>
        <v>0.035</v>
      </c>
      <c r="K68" s="1"/>
      <c r="L68" s="1">
        <f>SUM(G69:G$73)+SUM(J$34:J68)</f>
        <v>1.77375</v>
      </c>
      <c r="M68" s="1">
        <f t="shared" si="8"/>
        <v>2.75</v>
      </c>
      <c r="N68" s="1">
        <f t="shared" si="9"/>
        <v>0.645</v>
      </c>
    </row>
    <row r="69" spans="1:14" ht="12.75">
      <c r="A69">
        <f t="shared" si="1"/>
        <v>36</v>
      </c>
      <c r="B69" s="1">
        <f t="shared" si="0"/>
        <v>0.84</v>
      </c>
      <c r="C69" s="2">
        <f t="shared" si="2"/>
        <v>2046</v>
      </c>
      <c r="D69" s="1">
        <f t="shared" si="10"/>
        <v>0.54</v>
      </c>
      <c r="E69" s="1">
        <f t="shared" si="11"/>
        <v>0.44000000000000006</v>
      </c>
      <c r="F69" s="1">
        <f t="shared" si="3"/>
        <v>0.49000000000000005</v>
      </c>
      <c r="G69" s="1">
        <f t="shared" si="4"/>
        <v>0.020999999999999998</v>
      </c>
      <c r="H69" s="1">
        <f t="shared" si="5"/>
        <v>0.01225</v>
      </c>
      <c r="I69" s="1">
        <f t="shared" si="6"/>
        <v>0.022000000000000006</v>
      </c>
      <c r="J69" s="1">
        <f t="shared" si="7"/>
        <v>0.03425</v>
      </c>
      <c r="K69" s="1"/>
      <c r="L69" s="1">
        <f>SUM(G70:G$73)+SUM(J$34:J69)</f>
        <v>1.7869999999999997</v>
      </c>
      <c r="M69" s="1">
        <f t="shared" si="8"/>
        <v>2.8</v>
      </c>
      <c r="N69" s="1">
        <f t="shared" si="9"/>
        <v>0.6382142857142856</v>
      </c>
    </row>
    <row r="70" spans="1:14" ht="12.75">
      <c r="A70">
        <f t="shared" si="1"/>
        <v>37</v>
      </c>
      <c r="B70" s="1">
        <f t="shared" si="0"/>
        <v>0.83</v>
      </c>
      <c r="C70" s="2">
        <f t="shared" si="2"/>
        <v>2047</v>
      </c>
      <c r="D70" s="1">
        <f t="shared" si="10"/>
        <v>0.53</v>
      </c>
      <c r="E70" s="1">
        <f t="shared" si="11"/>
        <v>0.43000000000000005</v>
      </c>
      <c r="F70" s="1">
        <f t="shared" si="3"/>
        <v>0.48000000000000004</v>
      </c>
      <c r="G70" s="1">
        <f t="shared" si="4"/>
        <v>0.020749999999999998</v>
      </c>
      <c r="H70" s="1">
        <f t="shared" si="5"/>
        <v>0.012</v>
      </c>
      <c r="I70" s="1">
        <f t="shared" si="6"/>
        <v>0.021500000000000005</v>
      </c>
      <c r="J70" s="1">
        <f t="shared" si="7"/>
        <v>0.0335</v>
      </c>
      <c r="K70" s="1"/>
      <c r="L70" s="1">
        <f>SUM(G71:G$73)+SUM(J$34:J70)</f>
        <v>1.79975</v>
      </c>
      <c r="M70" s="1">
        <f t="shared" si="8"/>
        <v>2.85</v>
      </c>
      <c r="N70" s="1">
        <f t="shared" si="9"/>
        <v>0.6314912280701754</v>
      </c>
    </row>
    <row r="71" spans="1:14" ht="12.75">
      <c r="A71">
        <f t="shared" si="1"/>
        <v>38</v>
      </c>
      <c r="B71" s="1">
        <f t="shared" si="0"/>
        <v>0.8200000000000001</v>
      </c>
      <c r="C71" s="2">
        <f t="shared" si="2"/>
        <v>2048</v>
      </c>
      <c r="D71" s="1">
        <f t="shared" si="10"/>
        <v>0.52</v>
      </c>
      <c r="E71" s="1">
        <f t="shared" si="11"/>
        <v>0.42000000000000004</v>
      </c>
      <c r="F71" s="1">
        <f t="shared" si="3"/>
        <v>0.47000000000000003</v>
      </c>
      <c r="G71" s="1">
        <f t="shared" si="4"/>
        <v>0.0205</v>
      </c>
      <c r="H71" s="1">
        <f t="shared" si="5"/>
        <v>0.01175</v>
      </c>
      <c r="I71" s="1">
        <f t="shared" si="6"/>
        <v>0.021000000000000005</v>
      </c>
      <c r="J71" s="1">
        <f t="shared" si="7"/>
        <v>0.03275</v>
      </c>
      <c r="K71" s="1"/>
      <c r="L71" s="1">
        <f>SUM(G72:G$73)+SUM(J$34:J71)</f>
        <v>1.8119999999999998</v>
      </c>
      <c r="M71" s="1">
        <f t="shared" si="8"/>
        <v>2.9</v>
      </c>
      <c r="N71" s="1">
        <f t="shared" si="9"/>
        <v>0.6248275862068965</v>
      </c>
    </row>
    <row r="72" spans="1:14" ht="12.75">
      <c r="A72">
        <f t="shared" si="1"/>
        <v>39</v>
      </c>
      <c r="B72" s="1">
        <f t="shared" si="0"/>
        <v>0.81</v>
      </c>
      <c r="C72" s="2">
        <f t="shared" si="2"/>
        <v>2049</v>
      </c>
      <c r="D72" s="1">
        <f t="shared" si="10"/>
        <v>0.51</v>
      </c>
      <c r="E72" s="1">
        <f t="shared" si="11"/>
        <v>0.41000000000000003</v>
      </c>
      <c r="F72" s="1">
        <f t="shared" si="3"/>
        <v>0.46</v>
      </c>
      <c r="G72" s="1">
        <f t="shared" si="4"/>
        <v>0.02025</v>
      </c>
      <c r="H72" s="1">
        <f t="shared" si="5"/>
        <v>0.0115</v>
      </c>
      <c r="I72" s="1">
        <f t="shared" si="6"/>
        <v>0.020500000000000004</v>
      </c>
      <c r="J72" s="1">
        <f t="shared" si="7"/>
        <v>0.032</v>
      </c>
      <c r="K72" s="1"/>
      <c r="L72" s="1">
        <f>SUM(G73:G$73)+SUM(J$34:J72)</f>
        <v>1.82375</v>
      </c>
      <c r="M72" s="1">
        <f t="shared" si="8"/>
        <v>2.95</v>
      </c>
      <c r="N72" s="1">
        <f t="shared" si="9"/>
        <v>0.6182203389830508</v>
      </c>
    </row>
    <row r="73" spans="1:14" ht="12.75">
      <c r="A73">
        <f t="shared" si="1"/>
        <v>40</v>
      </c>
      <c r="B73" s="1">
        <f t="shared" si="0"/>
        <v>0.8</v>
      </c>
      <c r="C73" s="2">
        <f t="shared" si="2"/>
        <v>2050</v>
      </c>
      <c r="D73" s="1">
        <f t="shared" si="10"/>
        <v>0.5</v>
      </c>
      <c r="E73" s="1">
        <f t="shared" si="11"/>
        <v>0.4</v>
      </c>
      <c r="F73" s="1">
        <f t="shared" si="3"/>
        <v>0.45</v>
      </c>
      <c r="G73" s="1">
        <f t="shared" si="4"/>
        <v>0.02</v>
      </c>
      <c r="H73" s="1">
        <f t="shared" si="5"/>
        <v>0.01125</v>
      </c>
      <c r="I73" s="1">
        <f t="shared" si="6"/>
        <v>0.020000000000000004</v>
      </c>
      <c r="J73" s="1">
        <f t="shared" si="7"/>
        <v>0.03125</v>
      </c>
      <c r="K73" s="1"/>
      <c r="L73" s="1">
        <f>SUM(J$34:J73)</f>
        <v>1.835</v>
      </c>
      <c r="M73" s="1">
        <f t="shared" si="8"/>
        <v>3</v>
      </c>
      <c r="N73" s="1">
        <f t="shared" si="9"/>
        <v>0.6116666666666667</v>
      </c>
    </row>
    <row r="75" ht="12.75">
      <c r="L7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63">
      <selection activeCell="G83" sqref="G83"/>
    </sheetView>
  </sheetViews>
  <sheetFormatPr defaultColWidth="9.140625" defaultRowHeight="12.75"/>
  <cols>
    <col min="4" max="4" width="10.421875" style="0" customWidth="1"/>
    <col min="5" max="5" width="10.00390625" style="0" customWidth="1"/>
    <col min="10" max="10" width="10.7109375" style="0" customWidth="1"/>
    <col min="12" max="12" width="10.710937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67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G7" t="s">
        <v>65</v>
      </c>
    </row>
    <row r="8" ht="12.75">
      <c r="A8" t="s">
        <v>66</v>
      </c>
    </row>
    <row r="11" spans="1:5" ht="12.75">
      <c r="A11" t="s">
        <v>15</v>
      </c>
      <c r="E11">
        <v>2010</v>
      </c>
    </row>
    <row r="13" spans="1:5" ht="12.75">
      <c r="A13" t="s">
        <v>0</v>
      </c>
      <c r="E13" s="3">
        <v>0.2</v>
      </c>
    </row>
    <row r="14" spans="1:5" ht="12.75">
      <c r="A14" t="s">
        <v>1</v>
      </c>
      <c r="E14">
        <v>40</v>
      </c>
    </row>
    <row r="15" spans="1:5" ht="12.75">
      <c r="A15" t="s">
        <v>7</v>
      </c>
      <c r="E15">
        <v>20</v>
      </c>
    </row>
    <row r="16" spans="1:6" ht="12.75">
      <c r="A16" t="s">
        <v>32</v>
      </c>
      <c r="E16" s="3">
        <v>2</v>
      </c>
      <c r="F16" t="s">
        <v>69</v>
      </c>
    </row>
    <row r="18" spans="3:6" ht="12.75">
      <c r="C18" t="s">
        <v>20</v>
      </c>
      <c r="E18" t="s">
        <v>18</v>
      </c>
      <c r="F18" t="s">
        <v>22</v>
      </c>
    </row>
    <row r="19" spans="3:6" ht="12.75">
      <c r="C19" t="s">
        <v>8</v>
      </c>
      <c r="D19" t="s">
        <v>17</v>
      </c>
      <c r="E19" t="s">
        <v>19</v>
      </c>
      <c r="F19" t="s">
        <v>23</v>
      </c>
    </row>
    <row r="20" spans="1:6" ht="12.75">
      <c r="A20" t="s">
        <v>16</v>
      </c>
      <c r="C20">
        <v>0.9</v>
      </c>
      <c r="D20" s="3">
        <v>0.3</v>
      </c>
      <c r="E20" s="4">
        <v>2050</v>
      </c>
      <c r="F20" s="3">
        <v>0.5</v>
      </c>
    </row>
    <row r="21" spans="1:6" ht="12.75">
      <c r="A21" t="s">
        <v>68</v>
      </c>
      <c r="C21">
        <v>0.8</v>
      </c>
      <c r="D21" s="3">
        <v>0.2</v>
      </c>
      <c r="E21" s="4">
        <v>2050</v>
      </c>
      <c r="F21" s="3">
        <v>0.5</v>
      </c>
    </row>
    <row r="22" spans="1:6" ht="12.75">
      <c r="A22" t="s">
        <v>21</v>
      </c>
      <c r="C22">
        <f>1-E13</f>
        <v>0.8</v>
      </c>
      <c r="D22">
        <f>C22</f>
        <v>0.8</v>
      </c>
      <c r="E22">
        <v>2020</v>
      </c>
      <c r="F22" s="3">
        <v>0</v>
      </c>
    </row>
    <row r="25" spans="6:14" ht="12.75">
      <c r="F25" t="s">
        <v>2</v>
      </c>
      <c r="G25" t="s">
        <v>2</v>
      </c>
      <c r="H25" t="s">
        <v>2</v>
      </c>
      <c r="I25" t="s">
        <v>11</v>
      </c>
      <c r="J25" t="s">
        <v>53</v>
      </c>
      <c r="L25" t="s">
        <v>40</v>
      </c>
      <c r="M25" t="s">
        <v>58</v>
      </c>
      <c r="N25" t="s">
        <v>46</v>
      </c>
    </row>
    <row r="26" spans="6:14" ht="12.75">
      <c r="F26" t="s">
        <v>11</v>
      </c>
      <c r="G26" t="s">
        <v>33</v>
      </c>
      <c r="H26" t="s">
        <v>33</v>
      </c>
      <c r="I26" t="s">
        <v>30</v>
      </c>
      <c r="J26" t="s">
        <v>54</v>
      </c>
      <c r="L26" t="s">
        <v>41</v>
      </c>
      <c r="M26" t="s">
        <v>28</v>
      </c>
      <c r="N26" t="s">
        <v>47</v>
      </c>
    </row>
    <row r="27" spans="6:14" ht="12.75">
      <c r="F27" t="s">
        <v>4</v>
      </c>
      <c r="G27" t="s">
        <v>38</v>
      </c>
      <c r="H27" t="s">
        <v>38</v>
      </c>
      <c r="I27" t="s">
        <v>29</v>
      </c>
      <c r="J27" t="s">
        <v>51</v>
      </c>
      <c r="L27" t="s">
        <v>42</v>
      </c>
      <c r="M27" t="s">
        <v>27</v>
      </c>
      <c r="N27" t="s">
        <v>48</v>
      </c>
    </row>
    <row r="28" spans="2:14" ht="12.75">
      <c r="B28" t="s">
        <v>8</v>
      </c>
      <c r="C28" t="s">
        <v>13</v>
      </c>
      <c r="D28" t="s">
        <v>3</v>
      </c>
      <c r="E28" t="s">
        <v>11</v>
      </c>
      <c r="F28" t="s">
        <v>26</v>
      </c>
      <c r="G28" t="s">
        <v>39</v>
      </c>
      <c r="H28" t="s">
        <v>35</v>
      </c>
      <c r="I28" t="s">
        <v>28</v>
      </c>
      <c r="J28" t="s">
        <v>52</v>
      </c>
      <c r="L28" t="s">
        <v>43</v>
      </c>
      <c r="M28" t="s">
        <v>57</v>
      </c>
      <c r="N28" t="s">
        <v>34</v>
      </c>
    </row>
    <row r="29" spans="1:14" ht="12.75">
      <c r="A29" t="s">
        <v>2</v>
      </c>
      <c r="B29" t="s">
        <v>3</v>
      </c>
      <c r="C29" t="s">
        <v>59</v>
      </c>
      <c r="D29" t="s">
        <v>9</v>
      </c>
      <c r="E29" t="s">
        <v>9</v>
      </c>
      <c r="F29" t="s">
        <v>25</v>
      </c>
      <c r="G29" t="s">
        <v>36</v>
      </c>
      <c r="H29" t="s">
        <v>36</v>
      </c>
      <c r="I29" t="s">
        <v>27</v>
      </c>
      <c r="J29" t="s">
        <v>50</v>
      </c>
      <c r="L29" t="s">
        <v>44</v>
      </c>
      <c r="M29" t="s">
        <v>56</v>
      </c>
      <c r="N29" t="s">
        <v>43</v>
      </c>
    </row>
    <row r="30" spans="1:14" ht="12.75">
      <c r="A30" t="s">
        <v>5</v>
      </c>
      <c r="B30" t="s">
        <v>4</v>
      </c>
      <c r="C30" t="s">
        <v>14</v>
      </c>
      <c r="D30" t="s">
        <v>10</v>
      </c>
      <c r="E30" t="s">
        <v>12</v>
      </c>
      <c r="F30" t="s">
        <v>24</v>
      </c>
      <c r="G30" t="s">
        <v>37</v>
      </c>
      <c r="H30" t="s">
        <v>37</v>
      </c>
      <c r="I30" t="s">
        <v>31</v>
      </c>
      <c r="J30" t="s">
        <v>55</v>
      </c>
      <c r="L30" t="s">
        <v>45</v>
      </c>
      <c r="M30" t="s">
        <v>27</v>
      </c>
      <c r="N30" t="s">
        <v>49</v>
      </c>
    </row>
    <row r="32" spans="1:2" ht="12.75">
      <c r="A32" t="s">
        <v>6</v>
      </c>
      <c r="B32" t="s">
        <v>6</v>
      </c>
    </row>
    <row r="33" spans="1:14" ht="12.75">
      <c r="A33">
        <v>0</v>
      </c>
      <c r="B33" s="1">
        <f>1+E$13*(E$15-A33)/E$15</f>
        <v>1.2</v>
      </c>
      <c r="C33" s="2">
        <f>E11</f>
        <v>2010</v>
      </c>
      <c r="L33">
        <v>1</v>
      </c>
      <c r="M33">
        <v>1</v>
      </c>
      <c r="N33">
        <v>1</v>
      </c>
    </row>
    <row r="34" spans="1:14" ht="12.75">
      <c r="A34">
        <f>A33+1</f>
        <v>1</v>
      </c>
      <c r="B34" s="1">
        <f aca="true" t="shared" si="0" ref="B34:B73">1+E$13*(E$15-A34)/E$15</f>
        <v>1.19</v>
      </c>
      <c r="C34" s="2">
        <f>C33+1</f>
        <v>2011</v>
      </c>
      <c r="D34" s="1">
        <f>MAX(D$20,C$20+(D$20-C$20)*(C34-E$11)/(E$20-E$11))</f>
        <v>0.885</v>
      </c>
      <c r="E34" s="1">
        <f>MAX(D$21,C$21+(D$21-C$21)*(C34-E$11)/(E$21-E$11))</f>
        <v>0.785</v>
      </c>
      <c r="F34" s="1">
        <f aca="true" t="shared" si="1" ref="F34:F73">F$20*D34+F$21*E34+F$22*B34</f>
        <v>0.835</v>
      </c>
      <c r="G34" s="1">
        <f aca="true" t="shared" si="2" ref="G34:G73">B34/E$14</f>
        <v>0.02975</v>
      </c>
      <c r="H34" s="1">
        <f>F34/E$14</f>
        <v>0.020874999999999998</v>
      </c>
      <c r="I34" s="1">
        <f aca="true" t="shared" si="3" ref="I34:I73">E$16/E$14*MAX(D$21,C$21+(D$21-C$21)*(C34-E$11)/(E$21-E$11))</f>
        <v>0.03925000000000001</v>
      </c>
      <c r="J34" s="1">
        <f>H34+I34</f>
        <v>0.060125000000000005</v>
      </c>
      <c r="K34" s="1"/>
      <c r="L34" s="1">
        <f>SUM(G35:G$73)+SUM(J$34:J34)</f>
        <v>1.0253750000000001</v>
      </c>
      <c r="M34" s="1">
        <f>1+E$16*(C34-C$33)/E$14</f>
        <v>1.05</v>
      </c>
      <c r="N34" s="1">
        <f>L34/M34</f>
        <v>0.9765476190476191</v>
      </c>
    </row>
    <row r="35" spans="1:14" ht="12.75">
      <c r="A35">
        <f aca="true" t="shared" si="4" ref="A35:A73">A34+1</f>
        <v>2</v>
      </c>
      <c r="B35" s="1">
        <f t="shared" si="0"/>
        <v>1.18</v>
      </c>
      <c r="C35" s="2">
        <f aca="true" t="shared" si="5" ref="C35:C73">C34+1</f>
        <v>2012</v>
      </c>
      <c r="D35" s="1">
        <f aca="true" t="shared" si="6" ref="D35:D73">MAX(D$20,C$20+(D$20-C$20)*(C35-E$11)/(E$20-E$11))</f>
        <v>0.87</v>
      </c>
      <c r="E35" s="1">
        <f aca="true" t="shared" si="7" ref="E35:E73">MAX(D$21,C$21+(D$21-C$21)*(C35-E$11)/(E$21-E$11))</f>
        <v>0.77</v>
      </c>
      <c r="F35" s="1">
        <f t="shared" si="1"/>
        <v>0.8200000000000001</v>
      </c>
      <c r="G35" s="1">
        <f t="shared" si="2"/>
        <v>0.0295</v>
      </c>
      <c r="H35" s="1">
        <f aca="true" t="shared" si="8" ref="H35:H73">F35/E$14</f>
        <v>0.0205</v>
      </c>
      <c r="I35" s="1">
        <f t="shared" si="3"/>
        <v>0.038500000000000006</v>
      </c>
      <c r="J35" s="1">
        <f aca="true" t="shared" si="9" ref="J35:J73">H35+I35</f>
        <v>0.05900000000000001</v>
      </c>
      <c r="K35" s="1"/>
      <c r="L35" s="1">
        <f>SUM(G36:G$73)+SUM(J$34:J35)</f>
        <v>1.0548750000000002</v>
      </c>
      <c r="M35" s="1">
        <f aca="true" t="shared" si="10" ref="M35:M73">1+E$16*(C35-C$33)/E$14</f>
        <v>1.1</v>
      </c>
      <c r="N35" s="1">
        <f aca="true" t="shared" si="11" ref="N35:N73">L35/M35</f>
        <v>0.9589772727272728</v>
      </c>
    </row>
    <row r="36" spans="1:14" ht="12.75">
      <c r="A36">
        <f t="shared" si="4"/>
        <v>3</v>
      </c>
      <c r="B36" s="1">
        <f t="shared" si="0"/>
        <v>1.17</v>
      </c>
      <c r="C36" s="2">
        <f t="shared" si="5"/>
        <v>2013</v>
      </c>
      <c r="D36" s="1">
        <f t="shared" si="6"/>
        <v>0.855</v>
      </c>
      <c r="E36" s="1">
        <f t="shared" si="7"/>
        <v>0.755</v>
      </c>
      <c r="F36" s="1">
        <f t="shared" si="1"/>
        <v>0.8049999999999999</v>
      </c>
      <c r="G36" s="1">
        <f t="shared" si="2"/>
        <v>0.029249999999999998</v>
      </c>
      <c r="H36" s="1">
        <f t="shared" si="8"/>
        <v>0.020124999999999997</v>
      </c>
      <c r="I36" s="1">
        <f t="shared" si="3"/>
        <v>0.037750000000000006</v>
      </c>
      <c r="J36" s="1">
        <f t="shared" si="9"/>
        <v>0.057875</v>
      </c>
      <c r="K36" s="1"/>
      <c r="L36" s="1">
        <f>SUM(G37:G$73)+SUM(J$34:J36)</f>
        <v>1.0835000000000001</v>
      </c>
      <c r="M36" s="1">
        <f t="shared" si="10"/>
        <v>1.15</v>
      </c>
      <c r="N36" s="1">
        <f t="shared" si="11"/>
        <v>0.9421739130434784</v>
      </c>
    </row>
    <row r="37" spans="1:14" ht="12.75">
      <c r="A37">
        <f t="shared" si="4"/>
        <v>4</v>
      </c>
      <c r="B37" s="1">
        <f t="shared" si="0"/>
        <v>1.16</v>
      </c>
      <c r="C37" s="2">
        <f t="shared" si="5"/>
        <v>2014</v>
      </c>
      <c r="D37" s="1">
        <f t="shared" si="6"/>
        <v>0.84</v>
      </c>
      <c r="E37" s="1">
        <f t="shared" si="7"/>
        <v>0.74</v>
      </c>
      <c r="F37" s="1">
        <f t="shared" si="1"/>
        <v>0.79</v>
      </c>
      <c r="G37" s="1">
        <f t="shared" si="2"/>
        <v>0.028999999999999998</v>
      </c>
      <c r="H37" s="1">
        <f t="shared" si="8"/>
        <v>0.01975</v>
      </c>
      <c r="I37" s="1">
        <f t="shared" si="3"/>
        <v>0.037</v>
      </c>
      <c r="J37" s="1">
        <f t="shared" si="9"/>
        <v>0.056749999999999995</v>
      </c>
      <c r="K37" s="1"/>
      <c r="L37" s="1">
        <f>SUM(G38:G$73)+SUM(J$34:J37)</f>
        <v>1.11125</v>
      </c>
      <c r="M37" s="1">
        <f t="shared" si="10"/>
        <v>1.2</v>
      </c>
      <c r="N37" s="1">
        <f t="shared" si="11"/>
        <v>0.9260416666666668</v>
      </c>
    </row>
    <row r="38" spans="1:14" ht="12.75">
      <c r="A38">
        <f t="shared" si="4"/>
        <v>5</v>
      </c>
      <c r="B38" s="1">
        <f t="shared" si="0"/>
        <v>1.15</v>
      </c>
      <c r="C38" s="2">
        <f t="shared" si="5"/>
        <v>2015</v>
      </c>
      <c r="D38" s="1">
        <f t="shared" si="6"/>
        <v>0.825</v>
      </c>
      <c r="E38" s="1">
        <f t="shared" si="7"/>
        <v>0.7250000000000001</v>
      </c>
      <c r="F38" s="1">
        <f t="shared" si="1"/>
        <v>0.775</v>
      </c>
      <c r="G38" s="1">
        <f t="shared" si="2"/>
        <v>0.028749999999999998</v>
      </c>
      <c r="H38" s="1">
        <f t="shared" si="8"/>
        <v>0.019375</v>
      </c>
      <c r="I38" s="1">
        <f t="shared" si="3"/>
        <v>0.036250000000000004</v>
      </c>
      <c r="J38" s="1">
        <f t="shared" si="9"/>
        <v>0.05562500000000001</v>
      </c>
      <c r="K38" s="1"/>
      <c r="L38" s="1">
        <f>SUM(G39:G$73)+SUM(J$34:J38)</f>
        <v>1.138125</v>
      </c>
      <c r="M38" s="1">
        <f t="shared" si="10"/>
        <v>1.25</v>
      </c>
      <c r="N38" s="1">
        <f t="shared" si="11"/>
        <v>0.9105000000000001</v>
      </c>
    </row>
    <row r="39" spans="1:14" ht="12.75">
      <c r="A39">
        <f t="shared" si="4"/>
        <v>6</v>
      </c>
      <c r="B39" s="1">
        <f t="shared" si="0"/>
        <v>1.1400000000000001</v>
      </c>
      <c r="C39" s="2">
        <f t="shared" si="5"/>
        <v>2016</v>
      </c>
      <c r="D39" s="1">
        <f t="shared" si="6"/>
        <v>0.81</v>
      </c>
      <c r="E39" s="1">
        <f t="shared" si="7"/>
        <v>0.7100000000000001</v>
      </c>
      <c r="F39" s="1">
        <f t="shared" si="1"/>
        <v>0.76</v>
      </c>
      <c r="G39" s="1">
        <f t="shared" si="2"/>
        <v>0.028500000000000004</v>
      </c>
      <c r="H39" s="1">
        <f t="shared" si="8"/>
        <v>0.019</v>
      </c>
      <c r="I39" s="1">
        <f t="shared" si="3"/>
        <v>0.035500000000000004</v>
      </c>
      <c r="J39" s="1">
        <f t="shared" si="9"/>
        <v>0.05450000000000001</v>
      </c>
      <c r="K39" s="1"/>
      <c r="L39" s="1">
        <f>SUM(G40:G$73)+SUM(J$34:J39)</f>
        <v>1.1641250000000003</v>
      </c>
      <c r="M39" s="1">
        <f t="shared" si="10"/>
        <v>1.3</v>
      </c>
      <c r="N39" s="1">
        <f t="shared" si="11"/>
        <v>0.8954807692307695</v>
      </c>
    </row>
    <row r="40" spans="1:14" ht="12.75">
      <c r="A40">
        <f t="shared" si="4"/>
        <v>7</v>
      </c>
      <c r="B40" s="1">
        <f t="shared" si="0"/>
        <v>1.13</v>
      </c>
      <c r="C40" s="2">
        <f t="shared" si="5"/>
        <v>2017</v>
      </c>
      <c r="D40" s="1">
        <f t="shared" si="6"/>
        <v>0.795</v>
      </c>
      <c r="E40" s="1">
        <f t="shared" si="7"/>
        <v>0.6950000000000001</v>
      </c>
      <c r="F40" s="1">
        <f t="shared" si="1"/>
        <v>0.7450000000000001</v>
      </c>
      <c r="G40" s="1">
        <f t="shared" si="2"/>
        <v>0.028249999999999997</v>
      </c>
      <c r="H40" s="1">
        <f t="shared" si="8"/>
        <v>0.018625000000000003</v>
      </c>
      <c r="I40" s="1">
        <f t="shared" si="3"/>
        <v>0.03475</v>
      </c>
      <c r="J40" s="1">
        <f t="shared" si="9"/>
        <v>0.053375000000000006</v>
      </c>
      <c r="K40" s="1"/>
      <c r="L40" s="1">
        <f>SUM(G41:G$73)+SUM(J$34:J40)</f>
        <v>1.1892500000000001</v>
      </c>
      <c r="M40" s="1">
        <f t="shared" si="10"/>
        <v>1.35</v>
      </c>
      <c r="N40" s="1">
        <f t="shared" si="11"/>
        <v>0.880925925925926</v>
      </c>
    </row>
    <row r="41" spans="1:14" ht="12.75">
      <c r="A41">
        <f t="shared" si="4"/>
        <v>8</v>
      </c>
      <c r="B41" s="1">
        <f t="shared" si="0"/>
        <v>1.12</v>
      </c>
      <c r="C41" s="2">
        <f t="shared" si="5"/>
        <v>2018</v>
      </c>
      <c r="D41" s="1">
        <f t="shared" si="6"/>
        <v>0.78</v>
      </c>
      <c r="E41" s="1">
        <f t="shared" si="7"/>
        <v>0.68</v>
      </c>
      <c r="F41" s="1">
        <f t="shared" si="1"/>
        <v>0.73</v>
      </c>
      <c r="G41" s="1">
        <f t="shared" si="2"/>
        <v>0.028000000000000004</v>
      </c>
      <c r="H41" s="1">
        <f t="shared" si="8"/>
        <v>0.01825</v>
      </c>
      <c r="I41" s="1">
        <f t="shared" si="3"/>
        <v>0.034</v>
      </c>
      <c r="J41" s="1">
        <f t="shared" si="9"/>
        <v>0.052250000000000005</v>
      </c>
      <c r="K41" s="1"/>
      <c r="L41" s="1">
        <f>SUM(G42:G$73)+SUM(J$34:J41)</f>
        <v>1.2135000000000002</v>
      </c>
      <c r="M41" s="1">
        <f t="shared" si="10"/>
        <v>1.4</v>
      </c>
      <c r="N41" s="1">
        <f t="shared" si="11"/>
        <v>0.8667857142857145</v>
      </c>
    </row>
    <row r="42" spans="1:14" ht="12.75">
      <c r="A42">
        <f t="shared" si="4"/>
        <v>9</v>
      </c>
      <c r="B42" s="1">
        <f t="shared" si="0"/>
        <v>1.11</v>
      </c>
      <c r="C42" s="2">
        <f t="shared" si="5"/>
        <v>2019</v>
      </c>
      <c r="D42" s="1">
        <f t="shared" si="6"/>
        <v>0.765</v>
      </c>
      <c r="E42" s="1">
        <f t="shared" si="7"/>
        <v>0.665</v>
      </c>
      <c r="F42" s="1">
        <f t="shared" si="1"/>
        <v>0.7150000000000001</v>
      </c>
      <c r="G42" s="1">
        <f t="shared" si="2"/>
        <v>0.027750000000000004</v>
      </c>
      <c r="H42" s="1">
        <f t="shared" si="8"/>
        <v>0.017875000000000002</v>
      </c>
      <c r="I42" s="1">
        <f t="shared" si="3"/>
        <v>0.03325</v>
      </c>
      <c r="J42" s="1">
        <f t="shared" si="9"/>
        <v>0.051125000000000004</v>
      </c>
      <c r="K42" s="1"/>
      <c r="L42" s="1">
        <f>SUM(G43:G$73)+SUM(J$34:J42)</f>
        <v>1.2368750000000002</v>
      </c>
      <c r="M42" s="1">
        <f t="shared" si="10"/>
        <v>1.45</v>
      </c>
      <c r="N42" s="1">
        <f t="shared" si="11"/>
        <v>0.8530172413793105</v>
      </c>
    </row>
    <row r="43" spans="1:14" ht="12.75">
      <c r="A43">
        <f t="shared" si="4"/>
        <v>10</v>
      </c>
      <c r="B43" s="1">
        <f t="shared" si="0"/>
        <v>1.1</v>
      </c>
      <c r="C43" s="2">
        <f t="shared" si="5"/>
        <v>2020</v>
      </c>
      <c r="D43" s="1">
        <f t="shared" si="6"/>
        <v>0.75</v>
      </c>
      <c r="E43" s="1">
        <f t="shared" si="7"/>
        <v>0.65</v>
      </c>
      <c r="F43" s="1">
        <f t="shared" si="1"/>
        <v>0.7</v>
      </c>
      <c r="G43" s="1">
        <f t="shared" si="2"/>
        <v>0.027500000000000004</v>
      </c>
      <c r="H43" s="1">
        <f t="shared" si="8"/>
        <v>0.017499999999999998</v>
      </c>
      <c r="I43" s="1">
        <f t="shared" si="3"/>
        <v>0.0325</v>
      </c>
      <c r="J43" s="1">
        <f t="shared" si="9"/>
        <v>0.05</v>
      </c>
      <c r="K43" s="1"/>
      <c r="L43" s="1">
        <f>SUM(G44:G$73)+SUM(J$34:J43)</f>
        <v>1.2593750000000004</v>
      </c>
      <c r="M43" s="1">
        <f t="shared" si="10"/>
        <v>1.5</v>
      </c>
      <c r="N43" s="1">
        <f t="shared" si="11"/>
        <v>0.8395833333333336</v>
      </c>
    </row>
    <row r="44" spans="1:14" ht="12.75">
      <c r="A44">
        <f t="shared" si="4"/>
        <v>11</v>
      </c>
      <c r="B44" s="1">
        <f t="shared" si="0"/>
        <v>1.09</v>
      </c>
      <c r="C44" s="2">
        <f t="shared" si="5"/>
        <v>2021</v>
      </c>
      <c r="D44" s="1">
        <f t="shared" si="6"/>
        <v>0.735</v>
      </c>
      <c r="E44" s="1">
        <f t="shared" si="7"/>
        <v>0.635</v>
      </c>
      <c r="F44" s="1">
        <f t="shared" si="1"/>
        <v>0.685</v>
      </c>
      <c r="G44" s="1">
        <f t="shared" si="2"/>
        <v>0.027250000000000003</v>
      </c>
      <c r="H44" s="1">
        <f t="shared" si="8"/>
        <v>0.017125</v>
      </c>
      <c r="I44" s="1">
        <f t="shared" si="3"/>
        <v>0.03175</v>
      </c>
      <c r="J44" s="1">
        <f t="shared" si="9"/>
        <v>0.048875</v>
      </c>
      <c r="K44" s="1"/>
      <c r="L44" s="1">
        <f>SUM(G45:G$73)+SUM(J$34:J44)</f>
        <v>1.2810000000000001</v>
      </c>
      <c r="M44" s="1">
        <f t="shared" si="10"/>
        <v>1.55</v>
      </c>
      <c r="N44" s="1">
        <f t="shared" si="11"/>
        <v>0.8264516129032259</v>
      </c>
    </row>
    <row r="45" spans="1:14" ht="12.75">
      <c r="A45">
        <f t="shared" si="4"/>
        <v>12</v>
      </c>
      <c r="B45" s="1">
        <f t="shared" si="0"/>
        <v>1.08</v>
      </c>
      <c r="C45" s="2">
        <f t="shared" si="5"/>
        <v>2022</v>
      </c>
      <c r="D45" s="1">
        <f t="shared" si="6"/>
        <v>0.72</v>
      </c>
      <c r="E45" s="1">
        <f t="shared" si="7"/>
        <v>0.62</v>
      </c>
      <c r="F45" s="1">
        <f t="shared" si="1"/>
        <v>0.6699999999999999</v>
      </c>
      <c r="G45" s="1">
        <f t="shared" si="2"/>
        <v>0.027000000000000003</v>
      </c>
      <c r="H45" s="1">
        <f t="shared" si="8"/>
        <v>0.016749999999999998</v>
      </c>
      <c r="I45" s="1">
        <f t="shared" si="3"/>
        <v>0.031</v>
      </c>
      <c r="J45" s="1">
        <f t="shared" si="9"/>
        <v>0.04775</v>
      </c>
      <c r="K45" s="1"/>
      <c r="L45" s="1">
        <f>SUM(G46:G$73)+SUM(J$34:J45)</f>
        <v>1.3017500000000002</v>
      </c>
      <c r="M45" s="1">
        <f t="shared" si="10"/>
        <v>1.6</v>
      </c>
      <c r="N45" s="1">
        <f t="shared" si="11"/>
        <v>0.8135937500000001</v>
      </c>
    </row>
    <row r="46" spans="1:14" ht="12.75">
      <c r="A46">
        <f t="shared" si="4"/>
        <v>13</v>
      </c>
      <c r="B46" s="1">
        <f t="shared" si="0"/>
        <v>1.07</v>
      </c>
      <c r="C46" s="2">
        <f t="shared" si="5"/>
        <v>2023</v>
      </c>
      <c r="D46" s="1">
        <f t="shared" si="6"/>
        <v>0.7050000000000001</v>
      </c>
      <c r="E46" s="1">
        <f t="shared" si="7"/>
        <v>0.605</v>
      </c>
      <c r="F46" s="1">
        <f t="shared" si="1"/>
        <v>0.655</v>
      </c>
      <c r="G46" s="1">
        <f t="shared" si="2"/>
        <v>0.026750000000000003</v>
      </c>
      <c r="H46" s="1">
        <f t="shared" si="8"/>
        <v>0.016375</v>
      </c>
      <c r="I46" s="1">
        <f t="shared" si="3"/>
        <v>0.03025</v>
      </c>
      <c r="J46" s="1">
        <f t="shared" si="9"/>
        <v>0.046625</v>
      </c>
      <c r="K46" s="1"/>
      <c r="L46" s="1">
        <f>SUM(G47:G$73)+SUM(J$34:J46)</f>
        <v>1.321625</v>
      </c>
      <c r="M46" s="1">
        <f t="shared" si="10"/>
        <v>1.65</v>
      </c>
      <c r="N46" s="1">
        <f t="shared" si="11"/>
        <v>0.8009848484848485</v>
      </c>
    </row>
    <row r="47" spans="1:14" ht="12.75">
      <c r="A47">
        <f t="shared" si="4"/>
        <v>14</v>
      </c>
      <c r="B47" s="1">
        <f t="shared" si="0"/>
        <v>1.06</v>
      </c>
      <c r="C47" s="2">
        <f t="shared" si="5"/>
        <v>2024</v>
      </c>
      <c r="D47" s="1">
        <f t="shared" si="6"/>
        <v>0.69</v>
      </c>
      <c r="E47" s="1">
        <f t="shared" si="7"/>
        <v>0.59</v>
      </c>
      <c r="F47" s="1">
        <f t="shared" si="1"/>
        <v>0.6399999999999999</v>
      </c>
      <c r="G47" s="1">
        <f t="shared" si="2"/>
        <v>0.026500000000000003</v>
      </c>
      <c r="H47" s="1">
        <f t="shared" si="8"/>
        <v>0.015999999999999997</v>
      </c>
      <c r="I47" s="1">
        <f t="shared" si="3"/>
        <v>0.0295</v>
      </c>
      <c r="J47" s="1">
        <f t="shared" si="9"/>
        <v>0.0455</v>
      </c>
      <c r="K47" s="1"/>
      <c r="L47" s="1">
        <f>SUM(G48:G$73)+SUM(J$34:J47)</f>
        <v>1.3406250000000002</v>
      </c>
      <c r="M47" s="1">
        <f t="shared" si="10"/>
        <v>1.7</v>
      </c>
      <c r="N47" s="1">
        <f t="shared" si="11"/>
        <v>0.7886029411764707</v>
      </c>
    </row>
    <row r="48" spans="1:14" ht="12.75">
      <c r="A48">
        <f t="shared" si="4"/>
        <v>15</v>
      </c>
      <c r="B48" s="1">
        <f t="shared" si="0"/>
        <v>1.05</v>
      </c>
      <c r="C48" s="2">
        <f t="shared" si="5"/>
        <v>2025</v>
      </c>
      <c r="D48" s="1">
        <f t="shared" si="6"/>
        <v>0.675</v>
      </c>
      <c r="E48" s="1">
        <f t="shared" si="7"/>
        <v>0.575</v>
      </c>
      <c r="F48" s="1">
        <f t="shared" si="1"/>
        <v>0.625</v>
      </c>
      <c r="G48" s="1">
        <f t="shared" si="2"/>
        <v>0.026250000000000002</v>
      </c>
      <c r="H48" s="1">
        <f t="shared" si="8"/>
        <v>0.015625</v>
      </c>
      <c r="I48" s="1">
        <f t="shared" si="3"/>
        <v>0.028749999999999998</v>
      </c>
      <c r="J48" s="1">
        <f t="shared" si="9"/>
        <v>0.044375</v>
      </c>
      <c r="K48" s="1"/>
      <c r="L48" s="1">
        <f>SUM(G49:G$73)+SUM(J$34:J48)</f>
        <v>1.3587500000000001</v>
      </c>
      <c r="M48" s="1">
        <f t="shared" si="10"/>
        <v>1.75</v>
      </c>
      <c r="N48" s="1">
        <f t="shared" si="11"/>
        <v>0.7764285714285715</v>
      </c>
    </row>
    <row r="49" spans="1:14" ht="12.75">
      <c r="A49">
        <f t="shared" si="4"/>
        <v>16</v>
      </c>
      <c r="B49" s="1">
        <f t="shared" si="0"/>
        <v>1.04</v>
      </c>
      <c r="C49" s="2">
        <f t="shared" si="5"/>
        <v>2026</v>
      </c>
      <c r="D49" s="1">
        <f t="shared" si="6"/>
        <v>0.6599999999999999</v>
      </c>
      <c r="E49" s="1">
        <f t="shared" si="7"/>
        <v>0.56</v>
      </c>
      <c r="F49" s="1">
        <f t="shared" si="1"/>
        <v>0.61</v>
      </c>
      <c r="G49" s="1">
        <f t="shared" si="2"/>
        <v>0.026000000000000002</v>
      </c>
      <c r="H49" s="1">
        <f t="shared" si="8"/>
        <v>0.01525</v>
      </c>
      <c r="I49" s="1">
        <f t="shared" si="3"/>
        <v>0.028000000000000004</v>
      </c>
      <c r="J49" s="1">
        <f t="shared" si="9"/>
        <v>0.043250000000000004</v>
      </c>
      <c r="K49" s="1"/>
      <c r="L49" s="1">
        <f>SUM(G50:G$73)+SUM(J$34:J49)</f>
        <v>1.3760000000000003</v>
      </c>
      <c r="M49" s="1">
        <f t="shared" si="10"/>
        <v>1.8</v>
      </c>
      <c r="N49" s="1">
        <f t="shared" si="11"/>
        <v>0.7644444444444446</v>
      </c>
    </row>
    <row r="50" spans="1:14" ht="12.75">
      <c r="A50">
        <f t="shared" si="4"/>
        <v>17</v>
      </c>
      <c r="B50" s="1">
        <f t="shared" si="0"/>
        <v>1.03</v>
      </c>
      <c r="C50" s="2">
        <f t="shared" si="5"/>
        <v>2027</v>
      </c>
      <c r="D50" s="1">
        <f t="shared" si="6"/>
        <v>0.645</v>
      </c>
      <c r="E50" s="1">
        <f t="shared" si="7"/>
        <v>0.545</v>
      </c>
      <c r="F50" s="1">
        <f t="shared" si="1"/>
        <v>0.595</v>
      </c>
      <c r="G50" s="1">
        <f t="shared" si="2"/>
        <v>0.025750000000000002</v>
      </c>
      <c r="H50" s="1">
        <f t="shared" si="8"/>
        <v>0.014875</v>
      </c>
      <c r="I50" s="1">
        <f t="shared" si="3"/>
        <v>0.027250000000000003</v>
      </c>
      <c r="J50" s="1">
        <f t="shared" si="9"/>
        <v>0.042125</v>
      </c>
      <c r="K50" s="1"/>
      <c r="L50" s="1">
        <f>SUM(G51:G$73)+SUM(J$34:J50)</f>
        <v>1.3923750000000004</v>
      </c>
      <c r="M50" s="1">
        <f t="shared" si="10"/>
        <v>1.85</v>
      </c>
      <c r="N50" s="1">
        <f t="shared" si="11"/>
        <v>0.7526351351351352</v>
      </c>
    </row>
    <row r="51" spans="1:14" ht="12.75">
      <c r="A51">
        <f t="shared" si="4"/>
        <v>18</v>
      </c>
      <c r="B51" s="1">
        <f t="shared" si="0"/>
        <v>1.02</v>
      </c>
      <c r="C51" s="2">
        <f t="shared" si="5"/>
        <v>2028</v>
      </c>
      <c r="D51" s="1">
        <f t="shared" si="6"/>
        <v>0.63</v>
      </c>
      <c r="E51" s="1">
        <f t="shared" si="7"/>
        <v>0.53</v>
      </c>
      <c r="F51" s="1">
        <f t="shared" si="1"/>
        <v>0.5800000000000001</v>
      </c>
      <c r="G51" s="1">
        <f t="shared" si="2"/>
        <v>0.025500000000000002</v>
      </c>
      <c r="H51" s="1">
        <f t="shared" si="8"/>
        <v>0.014500000000000002</v>
      </c>
      <c r="I51" s="1">
        <f t="shared" si="3"/>
        <v>0.026500000000000003</v>
      </c>
      <c r="J51" s="1">
        <f t="shared" si="9"/>
        <v>0.04100000000000001</v>
      </c>
      <c r="K51" s="1"/>
      <c r="L51" s="1">
        <f>SUM(G52:G$73)+SUM(J$34:J51)</f>
        <v>1.4078750000000002</v>
      </c>
      <c r="M51" s="1">
        <f t="shared" si="10"/>
        <v>1.9</v>
      </c>
      <c r="N51" s="1">
        <f t="shared" si="11"/>
        <v>0.7409868421052633</v>
      </c>
    </row>
    <row r="52" spans="1:14" ht="12.75">
      <c r="A52">
        <f t="shared" si="4"/>
        <v>19</v>
      </c>
      <c r="B52" s="1">
        <f t="shared" si="0"/>
        <v>1.01</v>
      </c>
      <c r="C52" s="2">
        <f t="shared" si="5"/>
        <v>2029</v>
      </c>
      <c r="D52" s="1">
        <f t="shared" si="6"/>
        <v>0.615</v>
      </c>
      <c r="E52" s="1">
        <f t="shared" si="7"/>
        <v>0.515</v>
      </c>
      <c r="F52" s="1">
        <f t="shared" si="1"/>
        <v>0.565</v>
      </c>
      <c r="G52" s="1">
        <f t="shared" si="2"/>
        <v>0.02525</v>
      </c>
      <c r="H52" s="1">
        <f t="shared" si="8"/>
        <v>0.014124999999999999</v>
      </c>
      <c r="I52" s="1">
        <f t="shared" si="3"/>
        <v>0.025750000000000002</v>
      </c>
      <c r="J52" s="1">
        <f t="shared" si="9"/>
        <v>0.039875</v>
      </c>
      <c r="K52" s="1"/>
      <c r="L52" s="1">
        <f>SUM(G53:G$73)+SUM(J$34:J52)</f>
        <v>1.4225000000000003</v>
      </c>
      <c r="M52" s="1">
        <f t="shared" si="10"/>
        <v>1.95</v>
      </c>
      <c r="N52" s="1">
        <f t="shared" si="11"/>
        <v>0.7294871794871797</v>
      </c>
    </row>
    <row r="53" spans="1:14" ht="12.75">
      <c r="A53">
        <f t="shared" si="4"/>
        <v>20</v>
      </c>
      <c r="B53" s="1">
        <f t="shared" si="0"/>
        <v>1</v>
      </c>
      <c r="C53" s="2">
        <f t="shared" si="5"/>
        <v>2030</v>
      </c>
      <c r="D53" s="1">
        <f t="shared" si="6"/>
        <v>0.6</v>
      </c>
      <c r="E53" s="1">
        <f t="shared" si="7"/>
        <v>0.5</v>
      </c>
      <c r="F53" s="1">
        <f t="shared" si="1"/>
        <v>0.55</v>
      </c>
      <c r="G53" s="1">
        <f t="shared" si="2"/>
        <v>0.025</v>
      </c>
      <c r="H53" s="1">
        <f t="shared" si="8"/>
        <v>0.013750000000000002</v>
      </c>
      <c r="I53" s="1">
        <f t="shared" si="3"/>
        <v>0.025</v>
      </c>
      <c r="J53" s="1">
        <f t="shared" si="9"/>
        <v>0.03875000000000001</v>
      </c>
      <c r="K53" s="1"/>
      <c r="L53" s="1">
        <f>SUM(G54:G$73)+SUM(J$34:J53)</f>
        <v>1.4362500000000002</v>
      </c>
      <c r="M53" s="1">
        <f t="shared" si="10"/>
        <v>2</v>
      </c>
      <c r="N53" s="1">
        <f t="shared" si="11"/>
        <v>0.7181250000000001</v>
      </c>
    </row>
    <row r="54" spans="1:14" ht="12.75">
      <c r="A54">
        <f t="shared" si="4"/>
        <v>21</v>
      </c>
      <c r="B54" s="1">
        <f t="shared" si="0"/>
        <v>0.99</v>
      </c>
      <c r="C54" s="2">
        <f t="shared" si="5"/>
        <v>2031</v>
      </c>
      <c r="D54" s="1">
        <f t="shared" si="6"/>
        <v>0.585</v>
      </c>
      <c r="E54" s="1">
        <f t="shared" si="7"/>
        <v>0.485</v>
      </c>
      <c r="F54" s="1">
        <f t="shared" si="1"/>
        <v>0.5349999999999999</v>
      </c>
      <c r="G54" s="1">
        <f t="shared" si="2"/>
        <v>0.02475</v>
      </c>
      <c r="H54" s="1">
        <f t="shared" si="8"/>
        <v>0.013374999999999998</v>
      </c>
      <c r="I54" s="1">
        <f t="shared" si="3"/>
        <v>0.02425</v>
      </c>
      <c r="J54" s="1">
        <f t="shared" si="9"/>
        <v>0.037625</v>
      </c>
      <c r="K54" s="1"/>
      <c r="L54" s="1">
        <f>SUM(G55:G$73)+SUM(J$34:J54)</f>
        <v>1.4491250000000002</v>
      </c>
      <c r="M54" s="1">
        <f t="shared" si="10"/>
        <v>2.05</v>
      </c>
      <c r="N54" s="1">
        <f t="shared" si="11"/>
        <v>0.7068902439024392</v>
      </c>
    </row>
    <row r="55" spans="1:14" ht="12.75">
      <c r="A55">
        <f t="shared" si="4"/>
        <v>22</v>
      </c>
      <c r="B55" s="1">
        <f t="shared" si="0"/>
        <v>0.98</v>
      </c>
      <c r="C55" s="2">
        <f t="shared" si="5"/>
        <v>2032</v>
      </c>
      <c r="D55" s="1">
        <f t="shared" si="6"/>
        <v>0.57</v>
      </c>
      <c r="E55" s="1">
        <f t="shared" si="7"/>
        <v>0.47</v>
      </c>
      <c r="F55" s="1">
        <f t="shared" si="1"/>
        <v>0.52</v>
      </c>
      <c r="G55" s="1">
        <f t="shared" si="2"/>
        <v>0.0245</v>
      </c>
      <c r="H55" s="1">
        <f t="shared" si="8"/>
        <v>0.013000000000000001</v>
      </c>
      <c r="I55" s="1">
        <f t="shared" si="3"/>
        <v>0.0235</v>
      </c>
      <c r="J55" s="1">
        <f t="shared" si="9"/>
        <v>0.036500000000000005</v>
      </c>
      <c r="K55" s="1"/>
      <c r="L55" s="1">
        <f>SUM(G56:G$73)+SUM(J$34:J55)</f>
        <v>1.4611250000000002</v>
      </c>
      <c r="M55" s="1">
        <f t="shared" si="10"/>
        <v>2.1</v>
      </c>
      <c r="N55" s="1">
        <f t="shared" si="11"/>
        <v>0.6957738095238096</v>
      </c>
    </row>
    <row r="56" spans="1:14" ht="12.75">
      <c r="A56">
        <f t="shared" si="4"/>
        <v>23</v>
      </c>
      <c r="B56" s="1">
        <f t="shared" si="0"/>
        <v>0.97</v>
      </c>
      <c r="C56" s="2">
        <f t="shared" si="5"/>
        <v>2033</v>
      </c>
      <c r="D56" s="1">
        <f t="shared" si="6"/>
        <v>0.5549999999999999</v>
      </c>
      <c r="E56" s="1">
        <f t="shared" si="7"/>
        <v>0.45499999999999996</v>
      </c>
      <c r="F56" s="1">
        <f t="shared" si="1"/>
        <v>0.5049999999999999</v>
      </c>
      <c r="G56" s="1">
        <f t="shared" si="2"/>
        <v>0.02425</v>
      </c>
      <c r="H56" s="1">
        <f t="shared" si="8"/>
        <v>0.012624999999999997</v>
      </c>
      <c r="I56" s="1">
        <f t="shared" si="3"/>
        <v>0.02275</v>
      </c>
      <c r="J56" s="1">
        <f t="shared" si="9"/>
        <v>0.035375</v>
      </c>
      <c r="K56" s="1"/>
      <c r="L56" s="1">
        <f>SUM(G57:G$73)+SUM(J$34:J56)</f>
        <v>1.4722500000000003</v>
      </c>
      <c r="M56" s="1">
        <f t="shared" si="10"/>
        <v>2.15</v>
      </c>
      <c r="N56" s="1">
        <f t="shared" si="11"/>
        <v>0.6847674418604652</v>
      </c>
    </row>
    <row r="57" spans="1:14" ht="12.75">
      <c r="A57">
        <f t="shared" si="4"/>
        <v>24</v>
      </c>
      <c r="B57" s="1">
        <f t="shared" si="0"/>
        <v>0.96</v>
      </c>
      <c r="C57" s="2">
        <f t="shared" si="5"/>
        <v>2034</v>
      </c>
      <c r="D57" s="1">
        <f t="shared" si="6"/>
        <v>0.54</v>
      </c>
      <c r="E57" s="1">
        <f t="shared" si="7"/>
        <v>0.44</v>
      </c>
      <c r="F57" s="1">
        <f t="shared" si="1"/>
        <v>0.49</v>
      </c>
      <c r="G57" s="1">
        <f t="shared" si="2"/>
        <v>0.024</v>
      </c>
      <c r="H57" s="1">
        <f t="shared" si="8"/>
        <v>0.01225</v>
      </c>
      <c r="I57" s="1">
        <f t="shared" si="3"/>
        <v>0.022000000000000002</v>
      </c>
      <c r="J57" s="1">
        <f t="shared" si="9"/>
        <v>0.03425</v>
      </c>
      <c r="K57" s="1"/>
      <c r="L57" s="1">
        <f>SUM(G58:G$73)+SUM(J$34:J57)</f>
        <v>1.4825000000000004</v>
      </c>
      <c r="M57" s="1">
        <f t="shared" si="10"/>
        <v>2.2</v>
      </c>
      <c r="N57" s="1">
        <f t="shared" si="11"/>
        <v>0.6738636363636364</v>
      </c>
    </row>
    <row r="58" spans="1:14" ht="12.75">
      <c r="A58">
        <f t="shared" si="4"/>
        <v>25</v>
      </c>
      <c r="B58" s="1">
        <f t="shared" si="0"/>
        <v>0.95</v>
      </c>
      <c r="C58" s="2">
        <f t="shared" si="5"/>
        <v>2035</v>
      </c>
      <c r="D58" s="1">
        <f t="shared" si="6"/>
        <v>0.5249999999999999</v>
      </c>
      <c r="E58" s="1">
        <f t="shared" si="7"/>
        <v>0.425</v>
      </c>
      <c r="F58" s="1">
        <f t="shared" si="1"/>
        <v>0.475</v>
      </c>
      <c r="G58" s="1">
        <f t="shared" si="2"/>
        <v>0.02375</v>
      </c>
      <c r="H58" s="1">
        <f t="shared" si="8"/>
        <v>0.011875</v>
      </c>
      <c r="I58" s="1">
        <f t="shared" si="3"/>
        <v>0.02125</v>
      </c>
      <c r="J58" s="1">
        <f t="shared" si="9"/>
        <v>0.033125</v>
      </c>
      <c r="K58" s="1"/>
      <c r="L58" s="1">
        <f>SUM(G59:G$73)+SUM(J$34:J58)</f>
        <v>1.4918750000000003</v>
      </c>
      <c r="M58" s="1">
        <f t="shared" si="10"/>
        <v>2.25</v>
      </c>
      <c r="N58" s="1">
        <f t="shared" si="11"/>
        <v>0.6630555555555557</v>
      </c>
    </row>
    <row r="59" spans="1:14" ht="12.75">
      <c r="A59">
        <f t="shared" si="4"/>
        <v>26</v>
      </c>
      <c r="B59" s="1">
        <f t="shared" si="0"/>
        <v>0.94</v>
      </c>
      <c r="C59" s="2">
        <f t="shared" si="5"/>
        <v>2036</v>
      </c>
      <c r="D59" s="1">
        <f t="shared" si="6"/>
        <v>0.51</v>
      </c>
      <c r="E59" s="1">
        <f t="shared" si="7"/>
        <v>0.41000000000000003</v>
      </c>
      <c r="F59" s="1">
        <f t="shared" si="1"/>
        <v>0.46</v>
      </c>
      <c r="G59" s="1">
        <f t="shared" si="2"/>
        <v>0.0235</v>
      </c>
      <c r="H59" s="1">
        <f t="shared" si="8"/>
        <v>0.0115</v>
      </c>
      <c r="I59" s="1">
        <f t="shared" si="3"/>
        <v>0.020500000000000004</v>
      </c>
      <c r="J59" s="1">
        <f t="shared" si="9"/>
        <v>0.032</v>
      </c>
      <c r="K59" s="1"/>
      <c r="L59" s="1">
        <f>SUM(G60:G$73)+SUM(J$34:J59)</f>
        <v>1.5003750000000005</v>
      </c>
      <c r="M59" s="1">
        <f t="shared" si="10"/>
        <v>2.3</v>
      </c>
      <c r="N59" s="1">
        <f t="shared" si="11"/>
        <v>0.6523369565217394</v>
      </c>
    </row>
    <row r="60" spans="1:14" ht="12.75">
      <c r="A60">
        <f t="shared" si="4"/>
        <v>27</v>
      </c>
      <c r="B60" s="1">
        <f t="shared" si="0"/>
        <v>0.9299999999999999</v>
      </c>
      <c r="C60" s="2">
        <f t="shared" si="5"/>
        <v>2037</v>
      </c>
      <c r="D60" s="1">
        <f t="shared" si="6"/>
        <v>0.49499999999999994</v>
      </c>
      <c r="E60" s="1">
        <f t="shared" si="7"/>
        <v>0.39499999999999996</v>
      </c>
      <c r="F60" s="1">
        <f t="shared" si="1"/>
        <v>0.44499999999999995</v>
      </c>
      <c r="G60" s="1">
        <f t="shared" si="2"/>
        <v>0.02325</v>
      </c>
      <c r="H60" s="1">
        <f t="shared" si="8"/>
        <v>0.011125</v>
      </c>
      <c r="I60" s="1">
        <f t="shared" si="3"/>
        <v>0.01975</v>
      </c>
      <c r="J60" s="1">
        <f t="shared" si="9"/>
        <v>0.030875</v>
      </c>
      <c r="K60" s="1"/>
      <c r="L60" s="1">
        <f>SUM(G61:G$73)+SUM(J$34:J60)</f>
        <v>1.5080000000000005</v>
      </c>
      <c r="M60" s="1">
        <f t="shared" si="10"/>
        <v>2.35</v>
      </c>
      <c r="N60" s="1">
        <f t="shared" si="11"/>
        <v>0.6417021276595747</v>
      </c>
    </row>
    <row r="61" spans="1:14" ht="12.75">
      <c r="A61">
        <f t="shared" si="4"/>
        <v>28</v>
      </c>
      <c r="B61" s="1">
        <f t="shared" si="0"/>
        <v>0.92</v>
      </c>
      <c r="C61" s="2">
        <f t="shared" si="5"/>
        <v>2038</v>
      </c>
      <c r="D61" s="1">
        <f t="shared" si="6"/>
        <v>0.4799999999999999</v>
      </c>
      <c r="E61" s="1">
        <f t="shared" si="7"/>
        <v>0.37999999999999995</v>
      </c>
      <c r="F61" s="1">
        <f t="shared" si="1"/>
        <v>0.42999999999999994</v>
      </c>
      <c r="G61" s="1">
        <f t="shared" si="2"/>
        <v>0.023</v>
      </c>
      <c r="H61" s="1">
        <f t="shared" si="8"/>
        <v>0.01075</v>
      </c>
      <c r="I61" s="1">
        <f t="shared" si="3"/>
        <v>0.019</v>
      </c>
      <c r="J61" s="1">
        <f t="shared" si="9"/>
        <v>0.02975</v>
      </c>
      <c r="K61" s="1"/>
      <c r="L61" s="1">
        <f>SUM(G62:G$73)+SUM(J$34:J61)</f>
        <v>1.5147500000000003</v>
      </c>
      <c r="M61" s="1">
        <f t="shared" si="10"/>
        <v>2.4</v>
      </c>
      <c r="N61" s="1">
        <f t="shared" si="11"/>
        <v>0.6311458333333335</v>
      </c>
    </row>
    <row r="62" spans="1:14" ht="12.75">
      <c r="A62">
        <f t="shared" si="4"/>
        <v>29</v>
      </c>
      <c r="B62" s="1">
        <f t="shared" si="0"/>
        <v>0.91</v>
      </c>
      <c r="C62" s="2">
        <f t="shared" si="5"/>
        <v>2039</v>
      </c>
      <c r="D62" s="1">
        <f t="shared" si="6"/>
        <v>0.46499999999999997</v>
      </c>
      <c r="E62" s="1">
        <f t="shared" si="7"/>
        <v>0.365</v>
      </c>
      <c r="F62" s="1">
        <f t="shared" si="1"/>
        <v>0.415</v>
      </c>
      <c r="G62" s="1">
        <f t="shared" si="2"/>
        <v>0.02275</v>
      </c>
      <c r="H62" s="1">
        <f t="shared" si="8"/>
        <v>0.010374999999999999</v>
      </c>
      <c r="I62" s="1">
        <f t="shared" si="3"/>
        <v>0.01825</v>
      </c>
      <c r="J62" s="1">
        <f t="shared" si="9"/>
        <v>0.028624999999999998</v>
      </c>
      <c r="K62" s="1"/>
      <c r="L62" s="1">
        <f>SUM(G63:G$73)+SUM(J$34:J62)</f>
        <v>1.5206250000000001</v>
      </c>
      <c r="M62" s="1">
        <f t="shared" si="10"/>
        <v>2.45</v>
      </c>
      <c r="N62" s="1">
        <f t="shared" si="11"/>
        <v>0.6206632653061225</v>
      </c>
    </row>
    <row r="63" spans="1:14" ht="12.75">
      <c r="A63">
        <f t="shared" si="4"/>
        <v>30</v>
      </c>
      <c r="B63" s="1">
        <f t="shared" si="0"/>
        <v>0.9</v>
      </c>
      <c r="C63" s="2">
        <f t="shared" si="5"/>
        <v>2040</v>
      </c>
      <c r="D63" s="1">
        <f t="shared" si="6"/>
        <v>0.44999999999999996</v>
      </c>
      <c r="E63" s="1">
        <f t="shared" si="7"/>
        <v>0.35</v>
      </c>
      <c r="F63" s="1">
        <f t="shared" si="1"/>
        <v>0.39999999999999997</v>
      </c>
      <c r="G63" s="1">
        <f t="shared" si="2"/>
        <v>0.0225</v>
      </c>
      <c r="H63" s="1">
        <f t="shared" si="8"/>
        <v>0.009999999999999998</v>
      </c>
      <c r="I63" s="1">
        <f t="shared" si="3"/>
        <v>0.017499999999999998</v>
      </c>
      <c r="J63" s="1">
        <f t="shared" si="9"/>
        <v>0.027499999999999997</v>
      </c>
      <c r="K63" s="1"/>
      <c r="L63" s="1">
        <f>SUM(G64:G$73)+SUM(J$34:J63)</f>
        <v>1.5256250000000002</v>
      </c>
      <c r="M63" s="1">
        <f t="shared" si="10"/>
        <v>2.5</v>
      </c>
      <c r="N63" s="1">
        <f t="shared" si="11"/>
        <v>0.6102500000000001</v>
      </c>
    </row>
    <row r="64" spans="1:14" ht="12.75">
      <c r="A64">
        <f t="shared" si="4"/>
        <v>31</v>
      </c>
      <c r="B64" s="1">
        <f t="shared" si="0"/>
        <v>0.89</v>
      </c>
      <c r="C64" s="2">
        <f t="shared" si="5"/>
        <v>2041</v>
      </c>
      <c r="D64" s="1">
        <f t="shared" si="6"/>
        <v>0.435</v>
      </c>
      <c r="E64" s="1">
        <f t="shared" si="7"/>
        <v>0.335</v>
      </c>
      <c r="F64" s="1">
        <f t="shared" si="1"/>
        <v>0.385</v>
      </c>
      <c r="G64" s="1">
        <f t="shared" si="2"/>
        <v>0.02225</v>
      </c>
      <c r="H64" s="1">
        <f t="shared" si="8"/>
        <v>0.009625</v>
      </c>
      <c r="I64" s="1">
        <f t="shared" si="3"/>
        <v>0.01675</v>
      </c>
      <c r="J64" s="1">
        <f t="shared" si="9"/>
        <v>0.026375000000000003</v>
      </c>
      <c r="K64" s="1"/>
      <c r="L64" s="1">
        <f>SUM(G65:G$73)+SUM(J$34:J64)</f>
        <v>1.5297500000000004</v>
      </c>
      <c r="M64" s="1">
        <f t="shared" si="10"/>
        <v>2.55</v>
      </c>
      <c r="N64" s="1">
        <f t="shared" si="11"/>
        <v>0.5999019607843139</v>
      </c>
    </row>
    <row r="65" spans="1:14" ht="12.75">
      <c r="A65">
        <f t="shared" si="4"/>
        <v>32</v>
      </c>
      <c r="B65" s="1">
        <f t="shared" si="0"/>
        <v>0.88</v>
      </c>
      <c r="C65" s="2">
        <f t="shared" si="5"/>
        <v>2042</v>
      </c>
      <c r="D65" s="1">
        <f t="shared" si="6"/>
        <v>0.41999999999999993</v>
      </c>
      <c r="E65" s="1">
        <f t="shared" si="7"/>
        <v>0.31999999999999995</v>
      </c>
      <c r="F65" s="1">
        <f t="shared" si="1"/>
        <v>0.36999999999999994</v>
      </c>
      <c r="G65" s="1">
        <f t="shared" si="2"/>
        <v>0.022</v>
      </c>
      <c r="H65" s="1">
        <f t="shared" si="8"/>
        <v>0.009249999999999998</v>
      </c>
      <c r="I65" s="1">
        <f t="shared" si="3"/>
        <v>0.015999999999999997</v>
      </c>
      <c r="J65" s="1">
        <f t="shared" si="9"/>
        <v>0.025249999999999995</v>
      </c>
      <c r="K65" s="1"/>
      <c r="L65" s="1">
        <f>SUM(G66:G$73)+SUM(J$34:J65)</f>
        <v>1.5330000000000004</v>
      </c>
      <c r="M65" s="1">
        <f t="shared" si="10"/>
        <v>2.6</v>
      </c>
      <c r="N65" s="1">
        <f t="shared" si="11"/>
        <v>0.5896153846153848</v>
      </c>
    </row>
    <row r="66" spans="1:14" ht="12.75">
      <c r="A66">
        <f t="shared" si="4"/>
        <v>33</v>
      </c>
      <c r="B66" s="1">
        <f t="shared" si="0"/>
        <v>0.87</v>
      </c>
      <c r="C66" s="2">
        <f t="shared" si="5"/>
        <v>2043</v>
      </c>
      <c r="D66" s="1">
        <f t="shared" si="6"/>
        <v>0.4049999999999999</v>
      </c>
      <c r="E66" s="1">
        <f t="shared" si="7"/>
        <v>0.30499999999999994</v>
      </c>
      <c r="F66" s="1">
        <f t="shared" si="1"/>
        <v>0.3549999999999999</v>
      </c>
      <c r="G66" s="1">
        <f t="shared" si="2"/>
        <v>0.02175</v>
      </c>
      <c r="H66" s="1">
        <f t="shared" si="8"/>
        <v>0.008874999999999997</v>
      </c>
      <c r="I66" s="1">
        <f t="shared" si="3"/>
        <v>0.015249999999999998</v>
      </c>
      <c r="J66" s="1">
        <f t="shared" si="9"/>
        <v>0.024124999999999994</v>
      </c>
      <c r="K66" s="1"/>
      <c r="L66" s="1">
        <f>SUM(G67:G$73)+SUM(J$34:J66)</f>
        <v>1.5353750000000002</v>
      </c>
      <c r="M66" s="1">
        <f t="shared" si="10"/>
        <v>2.65</v>
      </c>
      <c r="N66" s="1">
        <f t="shared" si="11"/>
        <v>0.5793867924528303</v>
      </c>
    </row>
    <row r="67" spans="1:14" ht="12.75">
      <c r="A67">
        <f t="shared" si="4"/>
        <v>34</v>
      </c>
      <c r="B67" s="1">
        <f t="shared" si="0"/>
        <v>0.86</v>
      </c>
      <c r="C67" s="2">
        <f t="shared" si="5"/>
        <v>2044</v>
      </c>
      <c r="D67" s="1">
        <f t="shared" si="6"/>
        <v>0.39</v>
      </c>
      <c r="E67" s="1">
        <f t="shared" si="7"/>
        <v>0.29000000000000004</v>
      </c>
      <c r="F67" s="1">
        <f t="shared" si="1"/>
        <v>0.34</v>
      </c>
      <c r="G67" s="1">
        <f t="shared" si="2"/>
        <v>0.0215</v>
      </c>
      <c r="H67" s="1">
        <f t="shared" si="8"/>
        <v>0.0085</v>
      </c>
      <c r="I67" s="1">
        <f t="shared" si="3"/>
        <v>0.014500000000000002</v>
      </c>
      <c r="J67" s="1">
        <f t="shared" si="9"/>
        <v>0.023000000000000003</v>
      </c>
      <c r="K67" s="1"/>
      <c r="L67" s="1">
        <f>SUM(G68:G$73)+SUM(J$34:J67)</f>
        <v>1.5368750000000002</v>
      </c>
      <c r="M67" s="1">
        <f t="shared" si="10"/>
        <v>2.7</v>
      </c>
      <c r="N67" s="1">
        <f t="shared" si="11"/>
        <v>0.569212962962963</v>
      </c>
    </row>
    <row r="68" spans="1:14" ht="12.75">
      <c r="A68">
        <f t="shared" si="4"/>
        <v>35</v>
      </c>
      <c r="B68" s="1">
        <f t="shared" si="0"/>
        <v>0.85</v>
      </c>
      <c r="C68" s="2">
        <f t="shared" si="5"/>
        <v>2045</v>
      </c>
      <c r="D68" s="1">
        <f t="shared" si="6"/>
        <v>0.3749999999999999</v>
      </c>
      <c r="E68" s="1">
        <f t="shared" si="7"/>
        <v>0.2749999999999999</v>
      </c>
      <c r="F68" s="1">
        <f t="shared" si="1"/>
        <v>0.3249999999999999</v>
      </c>
      <c r="G68" s="1">
        <f t="shared" si="2"/>
        <v>0.021249999999999998</v>
      </c>
      <c r="H68" s="1">
        <f t="shared" si="8"/>
        <v>0.008124999999999997</v>
      </c>
      <c r="I68" s="1">
        <f t="shared" si="3"/>
        <v>0.013749999999999997</v>
      </c>
      <c r="J68" s="1">
        <f t="shared" si="9"/>
        <v>0.02187499999999999</v>
      </c>
      <c r="K68" s="1"/>
      <c r="L68" s="1">
        <f>SUM(G69:G$73)+SUM(J$34:J68)</f>
        <v>1.5375000000000003</v>
      </c>
      <c r="M68" s="1">
        <f t="shared" si="10"/>
        <v>2.75</v>
      </c>
      <c r="N68" s="1">
        <f t="shared" si="11"/>
        <v>0.5590909090909092</v>
      </c>
    </row>
    <row r="69" spans="1:14" ht="12.75">
      <c r="A69">
        <f t="shared" si="4"/>
        <v>36</v>
      </c>
      <c r="B69" s="1">
        <f t="shared" si="0"/>
        <v>0.84</v>
      </c>
      <c r="C69" s="2">
        <f t="shared" si="5"/>
        <v>2046</v>
      </c>
      <c r="D69" s="1">
        <f t="shared" si="6"/>
        <v>0.36</v>
      </c>
      <c r="E69" s="1">
        <f t="shared" si="7"/>
        <v>0.26</v>
      </c>
      <c r="F69" s="1">
        <f t="shared" si="1"/>
        <v>0.31</v>
      </c>
      <c r="G69" s="1">
        <f t="shared" si="2"/>
        <v>0.020999999999999998</v>
      </c>
      <c r="H69" s="1">
        <f t="shared" si="8"/>
        <v>0.00775</v>
      </c>
      <c r="I69" s="1">
        <f t="shared" si="3"/>
        <v>0.013000000000000001</v>
      </c>
      <c r="J69" s="1">
        <f t="shared" si="9"/>
        <v>0.02075</v>
      </c>
      <c r="K69" s="1"/>
      <c r="L69" s="1">
        <f>SUM(G70:G$73)+SUM(J$34:J69)</f>
        <v>1.5372500000000002</v>
      </c>
      <c r="M69" s="1">
        <f t="shared" si="10"/>
        <v>2.8</v>
      </c>
      <c r="N69" s="1">
        <f t="shared" si="11"/>
        <v>0.5490178571428572</v>
      </c>
    </row>
    <row r="70" spans="1:14" ht="12.75">
      <c r="A70">
        <f t="shared" si="4"/>
        <v>37</v>
      </c>
      <c r="B70" s="1">
        <f t="shared" si="0"/>
        <v>0.83</v>
      </c>
      <c r="C70" s="2">
        <f t="shared" si="5"/>
        <v>2047</v>
      </c>
      <c r="D70" s="1">
        <f t="shared" si="6"/>
        <v>0.345</v>
      </c>
      <c r="E70" s="1">
        <f t="shared" si="7"/>
        <v>0.245</v>
      </c>
      <c r="F70" s="1">
        <f t="shared" si="1"/>
        <v>0.295</v>
      </c>
      <c r="G70" s="1">
        <f t="shared" si="2"/>
        <v>0.020749999999999998</v>
      </c>
      <c r="H70" s="1">
        <f t="shared" si="8"/>
        <v>0.007375</v>
      </c>
      <c r="I70" s="1">
        <f t="shared" si="3"/>
        <v>0.01225</v>
      </c>
      <c r="J70" s="1">
        <f t="shared" si="9"/>
        <v>0.019625</v>
      </c>
      <c r="K70" s="1"/>
      <c r="L70" s="1">
        <f>SUM(G71:G$73)+SUM(J$34:J70)</f>
        <v>1.5361250000000004</v>
      </c>
      <c r="M70" s="1">
        <f t="shared" si="10"/>
        <v>2.85</v>
      </c>
      <c r="N70" s="1">
        <f t="shared" si="11"/>
        <v>0.5389912280701755</v>
      </c>
    </row>
    <row r="71" spans="1:14" ht="12.75">
      <c r="A71">
        <f t="shared" si="4"/>
        <v>38</v>
      </c>
      <c r="B71" s="1">
        <f t="shared" si="0"/>
        <v>0.8200000000000001</v>
      </c>
      <c r="C71" s="2">
        <f t="shared" si="5"/>
        <v>2048</v>
      </c>
      <c r="D71" s="1">
        <f t="shared" si="6"/>
        <v>0.32999999999999996</v>
      </c>
      <c r="E71" s="1">
        <f t="shared" si="7"/>
        <v>0.22999999999999998</v>
      </c>
      <c r="F71" s="1">
        <f t="shared" si="1"/>
        <v>0.27999999999999997</v>
      </c>
      <c r="G71" s="1">
        <f t="shared" si="2"/>
        <v>0.0205</v>
      </c>
      <c r="H71" s="1">
        <f t="shared" si="8"/>
        <v>0.006999999999999999</v>
      </c>
      <c r="I71" s="1">
        <f t="shared" si="3"/>
        <v>0.0115</v>
      </c>
      <c r="J71" s="1">
        <f t="shared" si="9"/>
        <v>0.0185</v>
      </c>
      <c r="K71" s="1"/>
      <c r="L71" s="1">
        <f>SUM(G72:G$73)+SUM(J$34:J71)</f>
        <v>1.5341250000000002</v>
      </c>
      <c r="M71" s="1">
        <f t="shared" si="10"/>
        <v>2.9</v>
      </c>
      <c r="N71" s="1">
        <f t="shared" si="11"/>
        <v>0.5290086206896553</v>
      </c>
    </row>
    <row r="72" spans="1:14" ht="12.75">
      <c r="A72">
        <f t="shared" si="4"/>
        <v>39</v>
      </c>
      <c r="B72" s="1">
        <f t="shared" si="0"/>
        <v>0.81</v>
      </c>
      <c r="C72" s="2">
        <f t="shared" si="5"/>
        <v>2049</v>
      </c>
      <c r="D72" s="1">
        <f t="shared" si="6"/>
        <v>0.31499999999999995</v>
      </c>
      <c r="E72" s="1">
        <f t="shared" si="7"/>
        <v>0.21499999999999997</v>
      </c>
      <c r="F72" s="1">
        <f t="shared" si="1"/>
        <v>0.26499999999999996</v>
      </c>
      <c r="G72" s="1">
        <f t="shared" si="2"/>
        <v>0.02025</v>
      </c>
      <c r="H72" s="1">
        <f t="shared" si="8"/>
        <v>0.006624999999999999</v>
      </c>
      <c r="I72" s="1">
        <f t="shared" si="3"/>
        <v>0.01075</v>
      </c>
      <c r="J72" s="1">
        <f t="shared" si="9"/>
        <v>0.017374999999999998</v>
      </c>
      <c r="K72" s="1"/>
      <c r="L72" s="1">
        <f>SUM(G73:G$73)+SUM(J$34:J72)</f>
        <v>1.5312500000000002</v>
      </c>
      <c r="M72" s="1">
        <f t="shared" si="10"/>
        <v>2.95</v>
      </c>
      <c r="N72" s="1">
        <f t="shared" si="11"/>
        <v>0.5190677966101696</v>
      </c>
    </row>
    <row r="73" spans="1:14" ht="12.75">
      <c r="A73">
        <f t="shared" si="4"/>
        <v>40</v>
      </c>
      <c r="B73" s="1">
        <f t="shared" si="0"/>
        <v>0.8</v>
      </c>
      <c r="C73" s="2">
        <f t="shared" si="5"/>
        <v>2050</v>
      </c>
      <c r="D73" s="1">
        <f t="shared" si="6"/>
        <v>0.3</v>
      </c>
      <c r="E73" s="1">
        <f t="shared" si="7"/>
        <v>0.2</v>
      </c>
      <c r="F73" s="1">
        <f t="shared" si="1"/>
        <v>0.25</v>
      </c>
      <c r="G73" s="1">
        <f t="shared" si="2"/>
        <v>0.02</v>
      </c>
      <c r="H73" s="1">
        <f t="shared" si="8"/>
        <v>0.00625</v>
      </c>
      <c r="I73" s="1">
        <f t="shared" si="3"/>
        <v>0.010000000000000002</v>
      </c>
      <c r="J73" s="1">
        <f t="shared" si="9"/>
        <v>0.01625</v>
      </c>
      <c r="K73" s="1"/>
      <c r="L73" s="1">
        <f>SUM(J$34:J73)</f>
        <v>1.5275000000000003</v>
      </c>
      <c r="M73" s="1">
        <f t="shared" si="10"/>
        <v>3</v>
      </c>
      <c r="N73" s="1">
        <f t="shared" si="11"/>
        <v>0.5091666666666668</v>
      </c>
    </row>
    <row r="75" ht="12.75">
      <c r="L7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F33" sqref="F33"/>
    </sheetView>
  </sheetViews>
  <sheetFormatPr defaultColWidth="9.140625" defaultRowHeight="12.75"/>
  <cols>
    <col min="4" max="4" width="10.421875" style="0" customWidth="1"/>
    <col min="5" max="5" width="10.00390625" style="0" customWidth="1"/>
    <col min="10" max="10" width="10.7109375" style="0" customWidth="1"/>
    <col min="12" max="12" width="10.7109375" style="0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67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G7" t="s">
        <v>65</v>
      </c>
    </row>
    <row r="8" ht="12.75">
      <c r="A8" t="s">
        <v>66</v>
      </c>
    </row>
    <row r="11" spans="1:5" ht="12.75">
      <c r="A11" t="s">
        <v>15</v>
      </c>
      <c r="E11">
        <v>2010</v>
      </c>
    </row>
    <row r="13" spans="1:5" ht="12.75">
      <c r="A13" t="s">
        <v>0</v>
      </c>
      <c r="E13" s="3">
        <v>0.2</v>
      </c>
    </row>
    <row r="14" spans="1:5" ht="12.75">
      <c r="A14" t="s">
        <v>1</v>
      </c>
      <c r="E14">
        <v>40</v>
      </c>
    </row>
    <row r="15" spans="1:5" ht="12.75">
      <c r="A15" t="s">
        <v>7</v>
      </c>
      <c r="E15">
        <v>20</v>
      </c>
    </row>
    <row r="16" spans="1:6" ht="12.75">
      <c r="A16" t="s">
        <v>32</v>
      </c>
      <c r="E16" s="3">
        <v>2</v>
      </c>
      <c r="F16" t="s">
        <v>69</v>
      </c>
    </row>
    <row r="18" spans="3:6" ht="12.75">
      <c r="C18" t="s">
        <v>20</v>
      </c>
      <c r="E18" t="s">
        <v>18</v>
      </c>
      <c r="F18" t="s">
        <v>22</v>
      </c>
    </row>
    <row r="19" spans="3:6" ht="12.75">
      <c r="C19" t="s">
        <v>8</v>
      </c>
      <c r="D19" t="s">
        <v>17</v>
      </c>
      <c r="E19" t="s">
        <v>19</v>
      </c>
      <c r="F19" t="s">
        <v>23</v>
      </c>
    </row>
    <row r="20" spans="1:6" ht="12.75">
      <c r="A20" t="s">
        <v>16</v>
      </c>
      <c r="C20">
        <v>0.9</v>
      </c>
      <c r="D20" s="3">
        <v>0.3</v>
      </c>
      <c r="E20" s="4">
        <v>2020</v>
      </c>
      <c r="F20" s="3">
        <v>0.5</v>
      </c>
    </row>
    <row r="21" spans="1:6" ht="12.75">
      <c r="A21" t="s">
        <v>68</v>
      </c>
      <c r="C21">
        <v>0.8</v>
      </c>
      <c r="D21" s="3">
        <v>0.2</v>
      </c>
      <c r="E21" s="4">
        <v>2020</v>
      </c>
      <c r="F21" s="3">
        <v>0.5</v>
      </c>
    </row>
    <row r="22" spans="1:6" ht="12.75">
      <c r="A22" t="s">
        <v>21</v>
      </c>
      <c r="C22">
        <f>1-E13</f>
        <v>0.8</v>
      </c>
      <c r="D22">
        <f>C22</f>
        <v>0.8</v>
      </c>
      <c r="E22">
        <v>2020</v>
      </c>
      <c r="F22" s="3">
        <v>0</v>
      </c>
    </row>
    <row r="25" spans="6:14" ht="12.75">
      <c r="F25" t="s">
        <v>2</v>
      </c>
      <c r="G25" t="s">
        <v>2</v>
      </c>
      <c r="H25" t="s">
        <v>2</v>
      </c>
      <c r="I25" t="s">
        <v>11</v>
      </c>
      <c r="J25" t="s">
        <v>53</v>
      </c>
      <c r="L25" t="s">
        <v>40</v>
      </c>
      <c r="M25" t="s">
        <v>58</v>
      </c>
      <c r="N25" t="s">
        <v>46</v>
      </c>
    </row>
    <row r="26" spans="6:14" ht="12.75">
      <c r="F26" t="s">
        <v>11</v>
      </c>
      <c r="G26" t="s">
        <v>33</v>
      </c>
      <c r="H26" t="s">
        <v>33</v>
      </c>
      <c r="I26" t="s">
        <v>30</v>
      </c>
      <c r="J26" t="s">
        <v>54</v>
      </c>
      <c r="L26" t="s">
        <v>41</v>
      </c>
      <c r="M26" t="s">
        <v>28</v>
      </c>
      <c r="N26" t="s">
        <v>47</v>
      </c>
    </row>
    <row r="27" spans="6:14" ht="12.75">
      <c r="F27" t="s">
        <v>4</v>
      </c>
      <c r="G27" t="s">
        <v>38</v>
      </c>
      <c r="H27" t="s">
        <v>38</v>
      </c>
      <c r="I27" t="s">
        <v>29</v>
      </c>
      <c r="J27" t="s">
        <v>51</v>
      </c>
      <c r="L27" t="s">
        <v>42</v>
      </c>
      <c r="M27" t="s">
        <v>27</v>
      </c>
      <c r="N27" t="s">
        <v>48</v>
      </c>
    </row>
    <row r="28" spans="2:14" ht="12.75">
      <c r="B28" t="s">
        <v>8</v>
      </c>
      <c r="C28" t="s">
        <v>13</v>
      </c>
      <c r="D28" t="s">
        <v>3</v>
      </c>
      <c r="E28" t="s">
        <v>11</v>
      </c>
      <c r="F28" t="s">
        <v>26</v>
      </c>
      <c r="G28" t="s">
        <v>39</v>
      </c>
      <c r="H28" t="s">
        <v>35</v>
      </c>
      <c r="I28" t="s">
        <v>28</v>
      </c>
      <c r="J28" t="s">
        <v>52</v>
      </c>
      <c r="L28" t="s">
        <v>43</v>
      </c>
      <c r="M28" t="s">
        <v>57</v>
      </c>
      <c r="N28" t="s">
        <v>34</v>
      </c>
    </row>
    <row r="29" spans="1:14" ht="12.75">
      <c r="A29" t="s">
        <v>2</v>
      </c>
      <c r="B29" t="s">
        <v>3</v>
      </c>
      <c r="C29" t="s">
        <v>59</v>
      </c>
      <c r="D29" t="s">
        <v>9</v>
      </c>
      <c r="E29" t="s">
        <v>9</v>
      </c>
      <c r="F29" t="s">
        <v>25</v>
      </c>
      <c r="G29" t="s">
        <v>36</v>
      </c>
      <c r="H29" t="s">
        <v>36</v>
      </c>
      <c r="I29" t="s">
        <v>27</v>
      </c>
      <c r="J29" t="s">
        <v>50</v>
      </c>
      <c r="L29" t="s">
        <v>44</v>
      </c>
      <c r="M29" t="s">
        <v>56</v>
      </c>
      <c r="N29" t="s">
        <v>43</v>
      </c>
    </row>
    <row r="30" spans="1:14" ht="12.75">
      <c r="A30" t="s">
        <v>5</v>
      </c>
      <c r="B30" t="s">
        <v>4</v>
      </c>
      <c r="C30" t="s">
        <v>14</v>
      </c>
      <c r="D30" t="s">
        <v>10</v>
      </c>
      <c r="E30" t="s">
        <v>12</v>
      </c>
      <c r="F30" t="s">
        <v>24</v>
      </c>
      <c r="G30" t="s">
        <v>37</v>
      </c>
      <c r="H30" t="s">
        <v>37</v>
      </c>
      <c r="I30" t="s">
        <v>31</v>
      </c>
      <c r="J30" t="s">
        <v>55</v>
      </c>
      <c r="L30" t="s">
        <v>45</v>
      </c>
      <c r="M30" t="s">
        <v>27</v>
      </c>
      <c r="N30" t="s">
        <v>49</v>
      </c>
    </row>
    <row r="32" spans="1:2" ht="12.75">
      <c r="A32" t="s">
        <v>6</v>
      </c>
      <c r="B32" t="s">
        <v>6</v>
      </c>
    </row>
    <row r="33" spans="1:14" ht="12.75">
      <c r="A33">
        <v>0</v>
      </c>
      <c r="B33" s="1">
        <f aca="true" t="shared" si="0" ref="B33:B73">1+E$13*(E$15-A33)/E$15</f>
        <v>1.2</v>
      </c>
      <c r="C33" s="2">
        <f>E11</f>
        <v>2010</v>
      </c>
      <c r="L33">
        <v>1</v>
      </c>
      <c r="M33">
        <v>1</v>
      </c>
      <c r="N33">
        <v>1</v>
      </c>
    </row>
    <row r="34" spans="1:14" ht="12.75">
      <c r="A34">
        <f aca="true" t="shared" si="1" ref="A34:A73">A33+1</f>
        <v>1</v>
      </c>
      <c r="B34" s="1">
        <f t="shared" si="0"/>
        <v>1.19</v>
      </c>
      <c r="C34" s="2">
        <f aca="true" t="shared" si="2" ref="C34:C73">C33+1</f>
        <v>2011</v>
      </c>
      <c r="D34" s="1">
        <f>MAX(D$20,C$20+(D$20-C$20)*(C34-E$11)/(E$20-E$11))</f>
        <v>0.84</v>
      </c>
      <c r="E34" s="1">
        <f>MAX(D$21,C$21+(D$21-C$21)*(C34-E$11)/(E$21-E$11))</f>
        <v>0.74</v>
      </c>
      <c r="F34" s="1">
        <f aca="true" t="shared" si="3" ref="F34:F73">F$20*D34+F$21*E34+F$22*B34</f>
        <v>0.79</v>
      </c>
      <c r="G34" s="1">
        <f aca="true" t="shared" si="4" ref="G34:G73">B34/E$14</f>
        <v>0.02975</v>
      </c>
      <c r="H34" s="1">
        <f aca="true" t="shared" si="5" ref="H34:H73">F34/E$14</f>
        <v>0.01975</v>
      </c>
      <c r="I34" s="1">
        <f aca="true" t="shared" si="6" ref="I34:I73">E$16/E$14*MAX(D$21,C$21+(D$21-C$21)*(C34-E$11)/(E$21-E$11))</f>
        <v>0.037</v>
      </c>
      <c r="J34" s="1">
        <f aca="true" t="shared" si="7" ref="J34:J73">H34+I34</f>
        <v>0.056749999999999995</v>
      </c>
      <c r="K34" s="1"/>
      <c r="L34" s="1">
        <f>SUM(G35:G$73)+SUM(J$34:J34)</f>
        <v>1.0220000000000002</v>
      </c>
      <c r="M34" s="1">
        <f aca="true" t="shared" si="8" ref="M34:M73">1+E$16*(C34-C$33)/E$14</f>
        <v>1.05</v>
      </c>
      <c r="N34" s="1">
        <f aca="true" t="shared" si="9" ref="N34:N73">L34/M34</f>
        <v>0.9733333333333335</v>
      </c>
    </row>
    <row r="35" spans="1:14" ht="12.75">
      <c r="A35">
        <f t="shared" si="1"/>
        <v>2</v>
      </c>
      <c r="B35" s="1">
        <f t="shared" si="0"/>
        <v>1.18</v>
      </c>
      <c r="C35" s="2">
        <f t="shared" si="2"/>
        <v>2012</v>
      </c>
      <c r="D35" s="1">
        <f aca="true" t="shared" si="10" ref="D35:D73">MAX(D$20,C$20+(D$20-C$20)*(C35-E$11)/(E$20-E$11))</f>
        <v>0.78</v>
      </c>
      <c r="E35" s="1">
        <f aca="true" t="shared" si="11" ref="E35:E73">MAX(D$21,C$21+(D$21-C$21)*(C35-E$11)/(E$21-E$11))</f>
        <v>0.68</v>
      </c>
      <c r="F35" s="1">
        <f t="shared" si="3"/>
        <v>0.73</v>
      </c>
      <c r="G35" s="1">
        <f t="shared" si="4"/>
        <v>0.0295</v>
      </c>
      <c r="H35" s="1">
        <f t="shared" si="5"/>
        <v>0.01825</v>
      </c>
      <c r="I35" s="1">
        <f t="shared" si="6"/>
        <v>0.034</v>
      </c>
      <c r="J35" s="1">
        <f t="shared" si="7"/>
        <v>0.052250000000000005</v>
      </c>
      <c r="K35" s="1"/>
      <c r="L35" s="1">
        <f>SUM(G36:G$73)+SUM(J$34:J35)</f>
        <v>1.0447500000000003</v>
      </c>
      <c r="M35" s="1">
        <f t="shared" si="8"/>
        <v>1.1</v>
      </c>
      <c r="N35" s="1">
        <f t="shared" si="9"/>
        <v>0.9497727272727274</v>
      </c>
    </row>
    <row r="36" spans="1:14" ht="12.75">
      <c r="A36">
        <f t="shared" si="1"/>
        <v>3</v>
      </c>
      <c r="B36" s="1">
        <f t="shared" si="0"/>
        <v>1.17</v>
      </c>
      <c r="C36" s="2">
        <f t="shared" si="2"/>
        <v>2013</v>
      </c>
      <c r="D36" s="1">
        <f t="shared" si="10"/>
        <v>0.72</v>
      </c>
      <c r="E36" s="1">
        <f t="shared" si="11"/>
        <v>0.62</v>
      </c>
      <c r="F36" s="1">
        <f t="shared" si="3"/>
        <v>0.6699999999999999</v>
      </c>
      <c r="G36" s="1">
        <f t="shared" si="4"/>
        <v>0.029249999999999998</v>
      </c>
      <c r="H36" s="1">
        <f t="shared" si="5"/>
        <v>0.016749999999999998</v>
      </c>
      <c r="I36" s="1">
        <f t="shared" si="6"/>
        <v>0.031</v>
      </c>
      <c r="J36" s="1">
        <f t="shared" si="7"/>
        <v>0.04775</v>
      </c>
      <c r="K36" s="1"/>
      <c r="L36" s="1">
        <f>SUM(G37:G$73)+SUM(J$34:J36)</f>
        <v>1.0632500000000003</v>
      </c>
      <c r="M36" s="1">
        <f t="shared" si="8"/>
        <v>1.15</v>
      </c>
      <c r="N36" s="1">
        <f t="shared" si="9"/>
        <v>0.9245652173913046</v>
      </c>
    </row>
    <row r="37" spans="1:14" ht="12.75">
      <c r="A37">
        <f t="shared" si="1"/>
        <v>4</v>
      </c>
      <c r="B37" s="1">
        <f t="shared" si="0"/>
        <v>1.16</v>
      </c>
      <c r="C37" s="2">
        <f t="shared" si="2"/>
        <v>2014</v>
      </c>
      <c r="D37" s="1">
        <f t="shared" si="10"/>
        <v>0.6599999999999999</v>
      </c>
      <c r="E37" s="1">
        <f t="shared" si="11"/>
        <v>0.56</v>
      </c>
      <c r="F37" s="1">
        <f t="shared" si="3"/>
        <v>0.61</v>
      </c>
      <c r="G37" s="1">
        <f t="shared" si="4"/>
        <v>0.028999999999999998</v>
      </c>
      <c r="H37" s="1">
        <f t="shared" si="5"/>
        <v>0.01525</v>
      </c>
      <c r="I37" s="1">
        <f t="shared" si="6"/>
        <v>0.028000000000000004</v>
      </c>
      <c r="J37" s="1">
        <f t="shared" si="7"/>
        <v>0.043250000000000004</v>
      </c>
      <c r="K37" s="1"/>
      <c r="L37" s="1">
        <f>SUM(G38:G$73)+SUM(J$34:J37)</f>
        <v>1.0775000000000001</v>
      </c>
      <c r="M37" s="1">
        <f t="shared" si="8"/>
        <v>1.2</v>
      </c>
      <c r="N37" s="1">
        <f t="shared" si="9"/>
        <v>0.8979166666666668</v>
      </c>
    </row>
    <row r="38" spans="1:14" ht="12.75">
      <c r="A38">
        <f t="shared" si="1"/>
        <v>5</v>
      </c>
      <c r="B38" s="1">
        <f t="shared" si="0"/>
        <v>1.15</v>
      </c>
      <c r="C38" s="2">
        <f t="shared" si="2"/>
        <v>2015</v>
      </c>
      <c r="D38" s="1">
        <f t="shared" si="10"/>
        <v>0.6</v>
      </c>
      <c r="E38" s="1">
        <f t="shared" si="11"/>
        <v>0.5</v>
      </c>
      <c r="F38" s="1">
        <f t="shared" si="3"/>
        <v>0.55</v>
      </c>
      <c r="G38" s="1">
        <f t="shared" si="4"/>
        <v>0.028749999999999998</v>
      </c>
      <c r="H38" s="1">
        <f t="shared" si="5"/>
        <v>0.013750000000000002</v>
      </c>
      <c r="I38" s="1">
        <f t="shared" si="6"/>
        <v>0.025</v>
      </c>
      <c r="J38" s="1">
        <f t="shared" si="7"/>
        <v>0.03875000000000001</v>
      </c>
      <c r="K38" s="1"/>
      <c r="L38" s="1">
        <f>SUM(G39:G$73)+SUM(J$34:J38)</f>
        <v>1.0875000000000001</v>
      </c>
      <c r="M38" s="1">
        <f t="shared" si="8"/>
        <v>1.25</v>
      </c>
      <c r="N38" s="1">
        <f t="shared" si="9"/>
        <v>0.8700000000000001</v>
      </c>
    </row>
    <row r="39" spans="1:14" ht="12.75">
      <c r="A39">
        <f t="shared" si="1"/>
        <v>6</v>
      </c>
      <c r="B39" s="1">
        <f t="shared" si="0"/>
        <v>1.1400000000000001</v>
      </c>
      <c r="C39" s="2">
        <f t="shared" si="2"/>
        <v>2016</v>
      </c>
      <c r="D39" s="1">
        <f t="shared" si="10"/>
        <v>0.54</v>
      </c>
      <c r="E39" s="1">
        <f t="shared" si="11"/>
        <v>0.44</v>
      </c>
      <c r="F39" s="1">
        <f t="shared" si="3"/>
        <v>0.49</v>
      </c>
      <c r="G39" s="1">
        <f t="shared" si="4"/>
        <v>0.028500000000000004</v>
      </c>
      <c r="H39" s="1">
        <f t="shared" si="5"/>
        <v>0.01225</v>
      </c>
      <c r="I39" s="1">
        <f t="shared" si="6"/>
        <v>0.022000000000000002</v>
      </c>
      <c r="J39" s="1">
        <f t="shared" si="7"/>
        <v>0.03425</v>
      </c>
      <c r="K39" s="1"/>
      <c r="L39" s="1">
        <f>SUM(G40:G$73)+SUM(J$34:J39)</f>
        <v>1.0932500000000003</v>
      </c>
      <c r="M39" s="1">
        <f t="shared" si="8"/>
        <v>1.3</v>
      </c>
      <c r="N39" s="1">
        <f t="shared" si="9"/>
        <v>0.8409615384615386</v>
      </c>
    </row>
    <row r="40" spans="1:14" ht="12.75">
      <c r="A40">
        <f t="shared" si="1"/>
        <v>7</v>
      </c>
      <c r="B40" s="1">
        <f t="shared" si="0"/>
        <v>1.13</v>
      </c>
      <c r="C40" s="2">
        <f t="shared" si="2"/>
        <v>2017</v>
      </c>
      <c r="D40" s="1">
        <f t="shared" si="10"/>
        <v>0.4799999999999999</v>
      </c>
      <c r="E40" s="1">
        <f t="shared" si="11"/>
        <v>0.37999999999999995</v>
      </c>
      <c r="F40" s="1">
        <f t="shared" si="3"/>
        <v>0.42999999999999994</v>
      </c>
      <c r="G40" s="1">
        <f t="shared" si="4"/>
        <v>0.028249999999999997</v>
      </c>
      <c r="H40" s="1">
        <f t="shared" si="5"/>
        <v>0.01075</v>
      </c>
      <c r="I40" s="1">
        <f t="shared" si="6"/>
        <v>0.019</v>
      </c>
      <c r="J40" s="1">
        <f t="shared" si="7"/>
        <v>0.02975</v>
      </c>
      <c r="K40" s="1"/>
      <c r="L40" s="1">
        <f>SUM(G41:G$73)+SUM(J$34:J40)</f>
        <v>1.0947500000000001</v>
      </c>
      <c r="M40" s="1">
        <f t="shared" si="8"/>
        <v>1.35</v>
      </c>
      <c r="N40" s="1">
        <f t="shared" si="9"/>
        <v>0.8109259259259259</v>
      </c>
    </row>
    <row r="41" spans="1:14" ht="12.75">
      <c r="A41">
        <f t="shared" si="1"/>
        <v>8</v>
      </c>
      <c r="B41" s="1">
        <f t="shared" si="0"/>
        <v>1.12</v>
      </c>
      <c r="C41" s="2">
        <f t="shared" si="2"/>
        <v>2018</v>
      </c>
      <c r="D41" s="1">
        <f t="shared" si="10"/>
        <v>0.41999999999999993</v>
      </c>
      <c r="E41" s="1">
        <f t="shared" si="11"/>
        <v>0.31999999999999995</v>
      </c>
      <c r="F41" s="1">
        <f t="shared" si="3"/>
        <v>0.36999999999999994</v>
      </c>
      <c r="G41" s="1">
        <f t="shared" si="4"/>
        <v>0.028000000000000004</v>
      </c>
      <c r="H41" s="1">
        <f t="shared" si="5"/>
        <v>0.009249999999999998</v>
      </c>
      <c r="I41" s="1">
        <f t="shared" si="6"/>
        <v>0.015999999999999997</v>
      </c>
      <c r="J41" s="1">
        <f t="shared" si="7"/>
        <v>0.025249999999999995</v>
      </c>
      <c r="K41" s="1"/>
      <c r="L41" s="1">
        <f>SUM(G42:G$73)+SUM(J$34:J41)</f>
        <v>1.092</v>
      </c>
      <c r="M41" s="1">
        <f t="shared" si="8"/>
        <v>1.4</v>
      </c>
      <c r="N41" s="1">
        <f t="shared" si="9"/>
        <v>0.7800000000000001</v>
      </c>
    </row>
    <row r="42" spans="1:14" ht="12.75">
      <c r="A42">
        <f t="shared" si="1"/>
        <v>9</v>
      </c>
      <c r="B42" s="1">
        <f t="shared" si="0"/>
        <v>1.11</v>
      </c>
      <c r="C42" s="2">
        <f t="shared" si="2"/>
        <v>2019</v>
      </c>
      <c r="D42" s="1">
        <f t="shared" si="10"/>
        <v>0.36</v>
      </c>
      <c r="E42" s="1">
        <f t="shared" si="11"/>
        <v>0.26</v>
      </c>
      <c r="F42" s="1">
        <f t="shared" si="3"/>
        <v>0.31</v>
      </c>
      <c r="G42" s="1">
        <f t="shared" si="4"/>
        <v>0.027750000000000004</v>
      </c>
      <c r="H42" s="1">
        <f t="shared" si="5"/>
        <v>0.00775</v>
      </c>
      <c r="I42" s="1">
        <f t="shared" si="6"/>
        <v>0.013000000000000001</v>
      </c>
      <c r="J42" s="1">
        <f t="shared" si="7"/>
        <v>0.02075</v>
      </c>
      <c r="K42" s="1"/>
      <c r="L42" s="1">
        <f>SUM(G43:G$73)+SUM(J$34:J42)</f>
        <v>1.085</v>
      </c>
      <c r="M42" s="1">
        <f t="shared" si="8"/>
        <v>1.45</v>
      </c>
      <c r="N42" s="1">
        <f t="shared" si="9"/>
        <v>0.7482758620689656</v>
      </c>
    </row>
    <row r="43" spans="1:14" ht="12.75">
      <c r="A43">
        <f t="shared" si="1"/>
        <v>10</v>
      </c>
      <c r="B43" s="1">
        <f t="shared" si="0"/>
        <v>1.1</v>
      </c>
      <c r="C43" s="2">
        <f t="shared" si="2"/>
        <v>2020</v>
      </c>
      <c r="D43" s="1">
        <f t="shared" si="10"/>
        <v>0.3</v>
      </c>
      <c r="E43" s="1">
        <f t="shared" si="11"/>
        <v>0.2</v>
      </c>
      <c r="F43" s="1">
        <f t="shared" si="3"/>
        <v>0.25</v>
      </c>
      <c r="G43" s="1">
        <f t="shared" si="4"/>
        <v>0.027500000000000004</v>
      </c>
      <c r="H43" s="1">
        <f t="shared" si="5"/>
        <v>0.00625</v>
      </c>
      <c r="I43" s="1">
        <f t="shared" si="6"/>
        <v>0.010000000000000002</v>
      </c>
      <c r="J43" s="1">
        <f t="shared" si="7"/>
        <v>0.01625</v>
      </c>
      <c r="K43" s="1"/>
      <c r="L43" s="1">
        <f>SUM(G44:G$73)+SUM(J$34:J43)</f>
        <v>1.07375</v>
      </c>
      <c r="M43" s="1">
        <f t="shared" si="8"/>
        <v>1.5</v>
      </c>
      <c r="N43" s="1">
        <f t="shared" si="9"/>
        <v>0.7158333333333333</v>
      </c>
    </row>
    <row r="44" spans="1:14" ht="12.75">
      <c r="A44">
        <f t="shared" si="1"/>
        <v>11</v>
      </c>
      <c r="B44" s="1">
        <f t="shared" si="0"/>
        <v>1.09</v>
      </c>
      <c r="C44" s="2">
        <f t="shared" si="2"/>
        <v>2021</v>
      </c>
      <c r="D44" s="1">
        <f t="shared" si="10"/>
        <v>0.3</v>
      </c>
      <c r="E44" s="1">
        <f t="shared" si="11"/>
        <v>0.2</v>
      </c>
      <c r="F44" s="1">
        <f t="shared" si="3"/>
        <v>0.25</v>
      </c>
      <c r="G44" s="1">
        <f t="shared" si="4"/>
        <v>0.027250000000000003</v>
      </c>
      <c r="H44" s="1">
        <f t="shared" si="5"/>
        <v>0.00625</v>
      </c>
      <c r="I44" s="1">
        <f t="shared" si="6"/>
        <v>0.010000000000000002</v>
      </c>
      <c r="J44" s="1">
        <f t="shared" si="7"/>
        <v>0.01625</v>
      </c>
      <c r="K44" s="1"/>
      <c r="L44" s="1">
        <f>SUM(G45:G$73)+SUM(J$34:J44)</f>
        <v>1.06275</v>
      </c>
      <c r="M44" s="1">
        <f t="shared" si="8"/>
        <v>1.55</v>
      </c>
      <c r="N44" s="1">
        <f t="shared" si="9"/>
        <v>0.6856451612903226</v>
      </c>
    </row>
    <row r="45" spans="1:14" ht="12.75">
      <c r="A45">
        <f t="shared" si="1"/>
        <v>12</v>
      </c>
      <c r="B45" s="1">
        <f t="shared" si="0"/>
        <v>1.08</v>
      </c>
      <c r="C45" s="2">
        <f t="shared" si="2"/>
        <v>2022</v>
      </c>
      <c r="D45" s="1">
        <f t="shared" si="10"/>
        <v>0.3</v>
      </c>
      <c r="E45" s="1">
        <f t="shared" si="11"/>
        <v>0.2</v>
      </c>
      <c r="F45" s="1">
        <f t="shared" si="3"/>
        <v>0.25</v>
      </c>
      <c r="G45" s="1">
        <f t="shared" si="4"/>
        <v>0.027000000000000003</v>
      </c>
      <c r="H45" s="1">
        <f t="shared" si="5"/>
        <v>0.00625</v>
      </c>
      <c r="I45" s="1">
        <f t="shared" si="6"/>
        <v>0.010000000000000002</v>
      </c>
      <c r="J45" s="1">
        <f t="shared" si="7"/>
        <v>0.01625</v>
      </c>
      <c r="K45" s="1"/>
      <c r="L45" s="1">
        <f>SUM(G46:G$73)+SUM(J$34:J45)</f>
        <v>1.052</v>
      </c>
      <c r="M45" s="1">
        <f t="shared" si="8"/>
        <v>1.6</v>
      </c>
      <c r="N45" s="1">
        <f t="shared" si="9"/>
        <v>0.6575</v>
      </c>
    </row>
    <row r="46" spans="1:14" ht="12.75">
      <c r="A46">
        <f t="shared" si="1"/>
        <v>13</v>
      </c>
      <c r="B46" s="1">
        <f t="shared" si="0"/>
        <v>1.07</v>
      </c>
      <c r="C46" s="2">
        <f t="shared" si="2"/>
        <v>2023</v>
      </c>
      <c r="D46" s="1">
        <f t="shared" si="10"/>
        <v>0.3</v>
      </c>
      <c r="E46" s="1">
        <f t="shared" si="11"/>
        <v>0.2</v>
      </c>
      <c r="F46" s="1">
        <f t="shared" si="3"/>
        <v>0.25</v>
      </c>
      <c r="G46" s="1">
        <f t="shared" si="4"/>
        <v>0.026750000000000003</v>
      </c>
      <c r="H46" s="1">
        <f t="shared" si="5"/>
        <v>0.00625</v>
      </c>
      <c r="I46" s="1">
        <f t="shared" si="6"/>
        <v>0.010000000000000002</v>
      </c>
      <c r="J46" s="1">
        <f t="shared" si="7"/>
        <v>0.01625</v>
      </c>
      <c r="K46" s="1"/>
      <c r="L46" s="1">
        <f>SUM(G47:G$73)+SUM(J$34:J46)</f>
        <v>1.0415</v>
      </c>
      <c r="M46" s="1">
        <f t="shared" si="8"/>
        <v>1.65</v>
      </c>
      <c r="N46" s="1">
        <f t="shared" si="9"/>
        <v>0.6312121212121213</v>
      </c>
    </row>
    <row r="47" spans="1:14" ht="12.75">
      <c r="A47">
        <f t="shared" si="1"/>
        <v>14</v>
      </c>
      <c r="B47" s="1">
        <f t="shared" si="0"/>
        <v>1.06</v>
      </c>
      <c r="C47" s="2">
        <f t="shared" si="2"/>
        <v>2024</v>
      </c>
      <c r="D47" s="1">
        <f t="shared" si="10"/>
        <v>0.3</v>
      </c>
      <c r="E47" s="1">
        <f t="shared" si="11"/>
        <v>0.2</v>
      </c>
      <c r="F47" s="1">
        <f t="shared" si="3"/>
        <v>0.25</v>
      </c>
      <c r="G47" s="1">
        <f t="shared" si="4"/>
        <v>0.026500000000000003</v>
      </c>
      <c r="H47" s="1">
        <f t="shared" si="5"/>
        <v>0.00625</v>
      </c>
      <c r="I47" s="1">
        <f t="shared" si="6"/>
        <v>0.010000000000000002</v>
      </c>
      <c r="J47" s="1">
        <f t="shared" si="7"/>
        <v>0.01625</v>
      </c>
      <c r="K47" s="1"/>
      <c r="L47" s="1">
        <f>SUM(G48:G$73)+SUM(J$34:J47)</f>
        <v>1.03125</v>
      </c>
      <c r="M47" s="1">
        <f t="shared" si="8"/>
        <v>1.7</v>
      </c>
      <c r="N47" s="1">
        <f t="shared" si="9"/>
        <v>0.6066176470588236</v>
      </c>
    </row>
    <row r="48" spans="1:14" ht="12.75">
      <c r="A48">
        <f t="shared" si="1"/>
        <v>15</v>
      </c>
      <c r="B48" s="1">
        <f t="shared" si="0"/>
        <v>1.05</v>
      </c>
      <c r="C48" s="2">
        <f t="shared" si="2"/>
        <v>2025</v>
      </c>
      <c r="D48" s="1">
        <f t="shared" si="10"/>
        <v>0.3</v>
      </c>
      <c r="E48" s="1">
        <f t="shared" si="11"/>
        <v>0.2</v>
      </c>
      <c r="F48" s="1">
        <f t="shared" si="3"/>
        <v>0.25</v>
      </c>
      <c r="G48" s="1">
        <f t="shared" si="4"/>
        <v>0.026250000000000002</v>
      </c>
      <c r="H48" s="1">
        <f t="shared" si="5"/>
        <v>0.00625</v>
      </c>
      <c r="I48" s="1">
        <f t="shared" si="6"/>
        <v>0.010000000000000002</v>
      </c>
      <c r="J48" s="1">
        <f t="shared" si="7"/>
        <v>0.01625</v>
      </c>
      <c r="K48" s="1"/>
      <c r="L48" s="1">
        <f>SUM(G49:G$73)+SUM(J$34:J48)</f>
        <v>1.02125</v>
      </c>
      <c r="M48" s="1">
        <f t="shared" si="8"/>
        <v>1.75</v>
      </c>
      <c r="N48" s="1">
        <f t="shared" si="9"/>
        <v>0.5835714285714285</v>
      </c>
    </row>
    <row r="49" spans="1:14" ht="12.75">
      <c r="A49">
        <f t="shared" si="1"/>
        <v>16</v>
      </c>
      <c r="B49" s="1">
        <f t="shared" si="0"/>
        <v>1.04</v>
      </c>
      <c r="C49" s="2">
        <f t="shared" si="2"/>
        <v>2026</v>
      </c>
      <c r="D49" s="1">
        <f t="shared" si="10"/>
        <v>0.3</v>
      </c>
      <c r="E49" s="1">
        <f t="shared" si="11"/>
        <v>0.2</v>
      </c>
      <c r="F49" s="1">
        <f t="shared" si="3"/>
        <v>0.25</v>
      </c>
      <c r="G49" s="1">
        <f t="shared" si="4"/>
        <v>0.026000000000000002</v>
      </c>
      <c r="H49" s="1">
        <f t="shared" si="5"/>
        <v>0.00625</v>
      </c>
      <c r="I49" s="1">
        <f t="shared" si="6"/>
        <v>0.010000000000000002</v>
      </c>
      <c r="J49" s="1">
        <f t="shared" si="7"/>
        <v>0.01625</v>
      </c>
      <c r="K49" s="1"/>
      <c r="L49" s="1">
        <f>SUM(G50:G$73)+SUM(J$34:J49)</f>
        <v>1.0114999999999998</v>
      </c>
      <c r="M49" s="1">
        <f t="shared" si="8"/>
        <v>1.8</v>
      </c>
      <c r="N49" s="1">
        <f t="shared" si="9"/>
        <v>0.5619444444444444</v>
      </c>
    </row>
    <row r="50" spans="1:14" ht="12.75">
      <c r="A50">
        <f t="shared" si="1"/>
        <v>17</v>
      </c>
      <c r="B50" s="1">
        <f t="shared" si="0"/>
        <v>1.03</v>
      </c>
      <c r="C50" s="2">
        <f t="shared" si="2"/>
        <v>2027</v>
      </c>
      <c r="D50" s="1">
        <f t="shared" si="10"/>
        <v>0.3</v>
      </c>
      <c r="E50" s="1">
        <f t="shared" si="11"/>
        <v>0.2</v>
      </c>
      <c r="F50" s="1">
        <f t="shared" si="3"/>
        <v>0.25</v>
      </c>
      <c r="G50" s="1">
        <f t="shared" si="4"/>
        <v>0.025750000000000002</v>
      </c>
      <c r="H50" s="1">
        <f t="shared" si="5"/>
        <v>0.00625</v>
      </c>
      <c r="I50" s="1">
        <f t="shared" si="6"/>
        <v>0.010000000000000002</v>
      </c>
      <c r="J50" s="1">
        <f t="shared" si="7"/>
        <v>0.01625</v>
      </c>
      <c r="K50" s="1"/>
      <c r="L50" s="1">
        <f>SUM(G51:G$73)+SUM(J$34:J50)</f>
        <v>1.002</v>
      </c>
      <c r="M50" s="1">
        <f t="shared" si="8"/>
        <v>1.85</v>
      </c>
      <c r="N50" s="1">
        <f t="shared" si="9"/>
        <v>0.5416216216216216</v>
      </c>
    </row>
    <row r="51" spans="1:14" ht="12.75">
      <c r="A51">
        <f t="shared" si="1"/>
        <v>18</v>
      </c>
      <c r="B51" s="1">
        <f t="shared" si="0"/>
        <v>1.02</v>
      </c>
      <c r="C51" s="2">
        <f t="shared" si="2"/>
        <v>2028</v>
      </c>
      <c r="D51" s="1">
        <f t="shared" si="10"/>
        <v>0.3</v>
      </c>
      <c r="E51" s="1">
        <f t="shared" si="11"/>
        <v>0.2</v>
      </c>
      <c r="F51" s="1">
        <f t="shared" si="3"/>
        <v>0.25</v>
      </c>
      <c r="G51" s="1">
        <f t="shared" si="4"/>
        <v>0.025500000000000002</v>
      </c>
      <c r="H51" s="1">
        <f t="shared" si="5"/>
        <v>0.00625</v>
      </c>
      <c r="I51" s="1">
        <f t="shared" si="6"/>
        <v>0.010000000000000002</v>
      </c>
      <c r="J51" s="1">
        <f t="shared" si="7"/>
        <v>0.01625</v>
      </c>
      <c r="K51" s="1"/>
      <c r="L51" s="1">
        <f>SUM(G52:G$73)+SUM(J$34:J51)</f>
        <v>0.9927499999999999</v>
      </c>
      <c r="M51" s="1">
        <f t="shared" si="8"/>
        <v>1.9</v>
      </c>
      <c r="N51" s="1">
        <f t="shared" si="9"/>
        <v>0.5225</v>
      </c>
    </row>
    <row r="52" spans="1:14" ht="12.75">
      <c r="A52">
        <f t="shared" si="1"/>
        <v>19</v>
      </c>
      <c r="B52" s="1">
        <f t="shared" si="0"/>
        <v>1.01</v>
      </c>
      <c r="C52" s="2">
        <f t="shared" si="2"/>
        <v>2029</v>
      </c>
      <c r="D52" s="1">
        <f t="shared" si="10"/>
        <v>0.3</v>
      </c>
      <c r="E52" s="1">
        <f t="shared" si="11"/>
        <v>0.2</v>
      </c>
      <c r="F52" s="1">
        <f t="shared" si="3"/>
        <v>0.25</v>
      </c>
      <c r="G52" s="1">
        <f t="shared" si="4"/>
        <v>0.02525</v>
      </c>
      <c r="H52" s="1">
        <f t="shared" si="5"/>
        <v>0.00625</v>
      </c>
      <c r="I52" s="1">
        <f t="shared" si="6"/>
        <v>0.010000000000000002</v>
      </c>
      <c r="J52" s="1">
        <f t="shared" si="7"/>
        <v>0.01625</v>
      </c>
      <c r="K52" s="1"/>
      <c r="L52" s="1">
        <f>SUM(G53:G$73)+SUM(J$34:J52)</f>
        <v>0.9837499999999999</v>
      </c>
      <c r="M52" s="1">
        <f t="shared" si="8"/>
        <v>1.95</v>
      </c>
      <c r="N52" s="1">
        <f t="shared" si="9"/>
        <v>0.5044871794871795</v>
      </c>
    </row>
    <row r="53" spans="1:14" ht="12.75">
      <c r="A53">
        <f t="shared" si="1"/>
        <v>20</v>
      </c>
      <c r="B53" s="1">
        <f t="shared" si="0"/>
        <v>1</v>
      </c>
      <c r="C53" s="2">
        <f t="shared" si="2"/>
        <v>2030</v>
      </c>
      <c r="D53" s="1">
        <f t="shared" si="10"/>
        <v>0.3</v>
      </c>
      <c r="E53" s="1">
        <f t="shared" si="11"/>
        <v>0.2</v>
      </c>
      <c r="F53" s="1">
        <f t="shared" si="3"/>
        <v>0.25</v>
      </c>
      <c r="G53" s="1">
        <f t="shared" si="4"/>
        <v>0.025</v>
      </c>
      <c r="H53" s="1">
        <f t="shared" si="5"/>
        <v>0.00625</v>
      </c>
      <c r="I53" s="1">
        <f t="shared" si="6"/>
        <v>0.010000000000000002</v>
      </c>
      <c r="J53" s="1">
        <f t="shared" si="7"/>
        <v>0.01625</v>
      </c>
      <c r="K53" s="1"/>
      <c r="L53" s="1">
        <f>SUM(G54:G$73)+SUM(J$34:J53)</f>
        <v>0.9749999999999999</v>
      </c>
      <c r="M53" s="1">
        <f t="shared" si="8"/>
        <v>2</v>
      </c>
      <c r="N53" s="1">
        <f t="shared" si="9"/>
        <v>0.48749999999999993</v>
      </c>
    </row>
    <row r="54" spans="1:14" ht="12.75">
      <c r="A54">
        <f t="shared" si="1"/>
        <v>21</v>
      </c>
      <c r="B54" s="1">
        <f t="shared" si="0"/>
        <v>0.99</v>
      </c>
      <c r="C54" s="2">
        <f t="shared" si="2"/>
        <v>2031</v>
      </c>
      <c r="D54" s="1">
        <f t="shared" si="10"/>
        <v>0.3</v>
      </c>
      <c r="E54" s="1">
        <f t="shared" si="11"/>
        <v>0.2</v>
      </c>
      <c r="F54" s="1">
        <f t="shared" si="3"/>
        <v>0.25</v>
      </c>
      <c r="G54" s="1">
        <f t="shared" si="4"/>
        <v>0.02475</v>
      </c>
      <c r="H54" s="1">
        <f t="shared" si="5"/>
        <v>0.00625</v>
      </c>
      <c r="I54" s="1">
        <f t="shared" si="6"/>
        <v>0.010000000000000002</v>
      </c>
      <c r="J54" s="1">
        <f t="shared" si="7"/>
        <v>0.01625</v>
      </c>
      <c r="K54" s="1"/>
      <c r="L54" s="1">
        <f>SUM(G55:G$73)+SUM(J$34:J54)</f>
        <v>0.9664999999999999</v>
      </c>
      <c r="M54" s="1">
        <f t="shared" si="8"/>
        <v>2.05</v>
      </c>
      <c r="N54" s="1">
        <f t="shared" si="9"/>
        <v>0.4714634146341463</v>
      </c>
    </row>
    <row r="55" spans="1:14" ht="12.75">
      <c r="A55">
        <f t="shared" si="1"/>
        <v>22</v>
      </c>
      <c r="B55" s="1">
        <f t="shared" si="0"/>
        <v>0.98</v>
      </c>
      <c r="C55" s="2">
        <f t="shared" si="2"/>
        <v>2032</v>
      </c>
      <c r="D55" s="1">
        <f t="shared" si="10"/>
        <v>0.3</v>
      </c>
      <c r="E55" s="1">
        <f t="shared" si="11"/>
        <v>0.2</v>
      </c>
      <c r="F55" s="1">
        <f t="shared" si="3"/>
        <v>0.25</v>
      </c>
      <c r="G55" s="1">
        <f t="shared" si="4"/>
        <v>0.0245</v>
      </c>
      <c r="H55" s="1">
        <f t="shared" si="5"/>
        <v>0.00625</v>
      </c>
      <c r="I55" s="1">
        <f t="shared" si="6"/>
        <v>0.010000000000000002</v>
      </c>
      <c r="J55" s="1">
        <f t="shared" si="7"/>
        <v>0.01625</v>
      </c>
      <c r="K55" s="1"/>
      <c r="L55" s="1">
        <f>SUM(G56:G$73)+SUM(J$34:J55)</f>
        <v>0.9582499999999998</v>
      </c>
      <c r="M55" s="1">
        <f t="shared" si="8"/>
        <v>2.1</v>
      </c>
      <c r="N55" s="1">
        <f t="shared" si="9"/>
        <v>0.4563095238095237</v>
      </c>
    </row>
    <row r="56" spans="1:14" ht="12.75">
      <c r="A56">
        <f t="shared" si="1"/>
        <v>23</v>
      </c>
      <c r="B56" s="1">
        <f t="shared" si="0"/>
        <v>0.97</v>
      </c>
      <c r="C56" s="2">
        <f t="shared" si="2"/>
        <v>2033</v>
      </c>
      <c r="D56" s="1">
        <f t="shared" si="10"/>
        <v>0.3</v>
      </c>
      <c r="E56" s="1">
        <f t="shared" si="11"/>
        <v>0.2</v>
      </c>
      <c r="F56" s="1">
        <f t="shared" si="3"/>
        <v>0.25</v>
      </c>
      <c r="G56" s="1">
        <f t="shared" si="4"/>
        <v>0.02425</v>
      </c>
      <c r="H56" s="1">
        <f t="shared" si="5"/>
        <v>0.00625</v>
      </c>
      <c r="I56" s="1">
        <f t="shared" si="6"/>
        <v>0.010000000000000002</v>
      </c>
      <c r="J56" s="1">
        <f t="shared" si="7"/>
        <v>0.01625</v>
      </c>
      <c r="K56" s="1"/>
      <c r="L56" s="1">
        <f>SUM(G57:G$73)+SUM(J$34:J56)</f>
        <v>0.9502499999999998</v>
      </c>
      <c r="M56" s="1">
        <f t="shared" si="8"/>
        <v>2.15</v>
      </c>
      <c r="N56" s="1">
        <f t="shared" si="9"/>
        <v>0.44197674418604643</v>
      </c>
    </row>
    <row r="57" spans="1:14" ht="12.75">
      <c r="A57">
        <f t="shared" si="1"/>
        <v>24</v>
      </c>
      <c r="B57" s="1">
        <f t="shared" si="0"/>
        <v>0.96</v>
      </c>
      <c r="C57" s="2">
        <f t="shared" si="2"/>
        <v>2034</v>
      </c>
      <c r="D57" s="1">
        <f t="shared" si="10"/>
        <v>0.3</v>
      </c>
      <c r="E57" s="1">
        <f t="shared" si="11"/>
        <v>0.2</v>
      </c>
      <c r="F57" s="1">
        <f t="shared" si="3"/>
        <v>0.25</v>
      </c>
      <c r="G57" s="1">
        <f t="shared" si="4"/>
        <v>0.024</v>
      </c>
      <c r="H57" s="1">
        <f t="shared" si="5"/>
        <v>0.00625</v>
      </c>
      <c r="I57" s="1">
        <f t="shared" si="6"/>
        <v>0.010000000000000002</v>
      </c>
      <c r="J57" s="1">
        <f t="shared" si="7"/>
        <v>0.01625</v>
      </c>
      <c r="K57" s="1"/>
      <c r="L57" s="1">
        <f>SUM(G58:G$73)+SUM(J$34:J57)</f>
        <v>0.9424999999999998</v>
      </c>
      <c r="M57" s="1">
        <f t="shared" si="8"/>
        <v>2.2</v>
      </c>
      <c r="N57" s="1">
        <f t="shared" si="9"/>
        <v>0.4284090909090908</v>
      </c>
    </row>
    <row r="58" spans="1:14" ht="12.75">
      <c r="A58">
        <f t="shared" si="1"/>
        <v>25</v>
      </c>
      <c r="B58" s="1">
        <f t="shared" si="0"/>
        <v>0.95</v>
      </c>
      <c r="C58" s="2">
        <f t="shared" si="2"/>
        <v>2035</v>
      </c>
      <c r="D58" s="1">
        <f t="shared" si="10"/>
        <v>0.3</v>
      </c>
      <c r="E58" s="1">
        <f t="shared" si="11"/>
        <v>0.2</v>
      </c>
      <c r="F58" s="1">
        <f t="shared" si="3"/>
        <v>0.25</v>
      </c>
      <c r="G58" s="1">
        <f t="shared" si="4"/>
        <v>0.02375</v>
      </c>
      <c r="H58" s="1">
        <f t="shared" si="5"/>
        <v>0.00625</v>
      </c>
      <c r="I58" s="1">
        <f t="shared" si="6"/>
        <v>0.010000000000000002</v>
      </c>
      <c r="J58" s="1">
        <f t="shared" si="7"/>
        <v>0.01625</v>
      </c>
      <c r="K58" s="1"/>
      <c r="L58" s="1">
        <f>SUM(G59:G$73)+SUM(J$34:J58)</f>
        <v>0.9349999999999998</v>
      </c>
      <c r="M58" s="1">
        <f t="shared" si="8"/>
        <v>2.25</v>
      </c>
      <c r="N58" s="1">
        <f t="shared" si="9"/>
        <v>0.41555555555555546</v>
      </c>
    </row>
    <row r="59" spans="1:14" ht="12.75">
      <c r="A59">
        <f t="shared" si="1"/>
        <v>26</v>
      </c>
      <c r="B59" s="1">
        <f t="shared" si="0"/>
        <v>0.94</v>
      </c>
      <c r="C59" s="2">
        <f t="shared" si="2"/>
        <v>2036</v>
      </c>
      <c r="D59" s="1">
        <f t="shared" si="10"/>
        <v>0.3</v>
      </c>
      <c r="E59" s="1">
        <f t="shared" si="11"/>
        <v>0.2</v>
      </c>
      <c r="F59" s="1">
        <f t="shared" si="3"/>
        <v>0.25</v>
      </c>
      <c r="G59" s="1">
        <f t="shared" si="4"/>
        <v>0.0235</v>
      </c>
      <c r="H59" s="1">
        <f t="shared" si="5"/>
        <v>0.00625</v>
      </c>
      <c r="I59" s="1">
        <f t="shared" si="6"/>
        <v>0.010000000000000002</v>
      </c>
      <c r="J59" s="1">
        <f t="shared" si="7"/>
        <v>0.01625</v>
      </c>
      <c r="K59" s="1"/>
      <c r="L59" s="1">
        <f>SUM(G60:G$73)+SUM(J$34:J59)</f>
        <v>0.9277499999999997</v>
      </c>
      <c r="M59" s="1">
        <f t="shared" si="8"/>
        <v>2.3</v>
      </c>
      <c r="N59" s="1">
        <f t="shared" si="9"/>
        <v>0.4033695652173912</v>
      </c>
    </row>
    <row r="60" spans="1:14" ht="12.75">
      <c r="A60">
        <f t="shared" si="1"/>
        <v>27</v>
      </c>
      <c r="B60" s="1">
        <f t="shared" si="0"/>
        <v>0.9299999999999999</v>
      </c>
      <c r="C60" s="2">
        <f t="shared" si="2"/>
        <v>2037</v>
      </c>
      <c r="D60" s="1">
        <f t="shared" si="10"/>
        <v>0.3</v>
      </c>
      <c r="E60" s="1">
        <f t="shared" si="11"/>
        <v>0.2</v>
      </c>
      <c r="F60" s="1">
        <f t="shared" si="3"/>
        <v>0.25</v>
      </c>
      <c r="G60" s="1">
        <f t="shared" si="4"/>
        <v>0.02325</v>
      </c>
      <c r="H60" s="1">
        <f t="shared" si="5"/>
        <v>0.00625</v>
      </c>
      <c r="I60" s="1">
        <f t="shared" si="6"/>
        <v>0.010000000000000002</v>
      </c>
      <c r="J60" s="1">
        <f t="shared" si="7"/>
        <v>0.01625</v>
      </c>
      <c r="K60" s="1"/>
      <c r="L60" s="1">
        <f>SUM(G61:G$73)+SUM(J$34:J60)</f>
        <v>0.9207499999999997</v>
      </c>
      <c r="M60" s="1">
        <f t="shared" si="8"/>
        <v>2.35</v>
      </c>
      <c r="N60" s="1">
        <f t="shared" si="9"/>
        <v>0.39180851063829775</v>
      </c>
    </row>
    <row r="61" spans="1:14" ht="12.75">
      <c r="A61">
        <f t="shared" si="1"/>
        <v>28</v>
      </c>
      <c r="B61" s="1">
        <f t="shared" si="0"/>
        <v>0.92</v>
      </c>
      <c r="C61" s="2">
        <f t="shared" si="2"/>
        <v>2038</v>
      </c>
      <c r="D61" s="1">
        <f t="shared" si="10"/>
        <v>0.3</v>
      </c>
      <c r="E61" s="1">
        <f t="shared" si="11"/>
        <v>0.2</v>
      </c>
      <c r="F61" s="1">
        <f t="shared" si="3"/>
        <v>0.25</v>
      </c>
      <c r="G61" s="1">
        <f t="shared" si="4"/>
        <v>0.023</v>
      </c>
      <c r="H61" s="1">
        <f t="shared" si="5"/>
        <v>0.00625</v>
      </c>
      <c r="I61" s="1">
        <f t="shared" si="6"/>
        <v>0.010000000000000002</v>
      </c>
      <c r="J61" s="1">
        <f t="shared" si="7"/>
        <v>0.01625</v>
      </c>
      <c r="K61" s="1"/>
      <c r="L61" s="1">
        <f>SUM(G62:G$73)+SUM(J$34:J61)</f>
        <v>0.9139999999999997</v>
      </c>
      <c r="M61" s="1">
        <f t="shared" si="8"/>
        <v>2.4</v>
      </c>
      <c r="N61" s="1">
        <f t="shared" si="9"/>
        <v>0.38083333333333325</v>
      </c>
    </row>
    <row r="62" spans="1:14" ht="12.75">
      <c r="A62">
        <f t="shared" si="1"/>
        <v>29</v>
      </c>
      <c r="B62" s="1">
        <f t="shared" si="0"/>
        <v>0.91</v>
      </c>
      <c r="C62" s="2">
        <f t="shared" si="2"/>
        <v>2039</v>
      </c>
      <c r="D62" s="1">
        <f t="shared" si="10"/>
        <v>0.3</v>
      </c>
      <c r="E62" s="1">
        <f t="shared" si="11"/>
        <v>0.2</v>
      </c>
      <c r="F62" s="1">
        <f t="shared" si="3"/>
        <v>0.25</v>
      </c>
      <c r="G62" s="1">
        <f t="shared" si="4"/>
        <v>0.02275</v>
      </c>
      <c r="H62" s="1">
        <f t="shared" si="5"/>
        <v>0.00625</v>
      </c>
      <c r="I62" s="1">
        <f t="shared" si="6"/>
        <v>0.010000000000000002</v>
      </c>
      <c r="J62" s="1">
        <f t="shared" si="7"/>
        <v>0.01625</v>
      </c>
      <c r="K62" s="1"/>
      <c r="L62" s="1">
        <f>SUM(G63:G$73)+SUM(J$34:J62)</f>
        <v>0.9074999999999996</v>
      </c>
      <c r="M62" s="1">
        <f t="shared" si="8"/>
        <v>2.45</v>
      </c>
      <c r="N62" s="1">
        <f t="shared" si="9"/>
        <v>0.37040816326530596</v>
      </c>
    </row>
    <row r="63" spans="1:14" ht="12.75">
      <c r="A63">
        <f t="shared" si="1"/>
        <v>30</v>
      </c>
      <c r="B63" s="1">
        <f t="shared" si="0"/>
        <v>0.9</v>
      </c>
      <c r="C63" s="2">
        <f t="shared" si="2"/>
        <v>2040</v>
      </c>
      <c r="D63" s="1">
        <f t="shared" si="10"/>
        <v>0.3</v>
      </c>
      <c r="E63" s="1">
        <f t="shared" si="11"/>
        <v>0.2</v>
      </c>
      <c r="F63" s="1">
        <f t="shared" si="3"/>
        <v>0.25</v>
      </c>
      <c r="G63" s="1">
        <f t="shared" si="4"/>
        <v>0.0225</v>
      </c>
      <c r="H63" s="1">
        <f t="shared" si="5"/>
        <v>0.00625</v>
      </c>
      <c r="I63" s="1">
        <f t="shared" si="6"/>
        <v>0.010000000000000002</v>
      </c>
      <c r="J63" s="1">
        <f t="shared" si="7"/>
        <v>0.01625</v>
      </c>
      <c r="K63" s="1"/>
      <c r="L63" s="1">
        <f>SUM(G64:G$73)+SUM(J$34:J63)</f>
        <v>0.9012499999999997</v>
      </c>
      <c r="M63" s="1">
        <f t="shared" si="8"/>
        <v>2.5</v>
      </c>
      <c r="N63" s="1">
        <f t="shared" si="9"/>
        <v>0.3604999999999999</v>
      </c>
    </row>
    <row r="64" spans="1:14" ht="12.75">
      <c r="A64">
        <f t="shared" si="1"/>
        <v>31</v>
      </c>
      <c r="B64" s="1">
        <f t="shared" si="0"/>
        <v>0.89</v>
      </c>
      <c r="C64" s="2">
        <f t="shared" si="2"/>
        <v>2041</v>
      </c>
      <c r="D64" s="1">
        <f t="shared" si="10"/>
        <v>0.3</v>
      </c>
      <c r="E64" s="1">
        <f t="shared" si="11"/>
        <v>0.2</v>
      </c>
      <c r="F64" s="1">
        <f t="shared" si="3"/>
        <v>0.25</v>
      </c>
      <c r="G64" s="1">
        <f t="shared" si="4"/>
        <v>0.02225</v>
      </c>
      <c r="H64" s="1">
        <f t="shared" si="5"/>
        <v>0.00625</v>
      </c>
      <c r="I64" s="1">
        <f t="shared" si="6"/>
        <v>0.010000000000000002</v>
      </c>
      <c r="J64" s="1">
        <f t="shared" si="7"/>
        <v>0.01625</v>
      </c>
      <c r="K64" s="1"/>
      <c r="L64" s="1">
        <f>SUM(G65:G$73)+SUM(J$34:J64)</f>
        <v>0.8952499999999997</v>
      </c>
      <c r="M64" s="1">
        <f t="shared" si="8"/>
        <v>2.55</v>
      </c>
      <c r="N64" s="1">
        <f t="shared" si="9"/>
        <v>0.3510784313725489</v>
      </c>
    </row>
    <row r="65" spans="1:14" ht="12.75">
      <c r="A65">
        <f t="shared" si="1"/>
        <v>32</v>
      </c>
      <c r="B65" s="1">
        <f t="shared" si="0"/>
        <v>0.88</v>
      </c>
      <c r="C65" s="2">
        <f t="shared" si="2"/>
        <v>2042</v>
      </c>
      <c r="D65" s="1">
        <f t="shared" si="10"/>
        <v>0.3</v>
      </c>
      <c r="E65" s="1">
        <f t="shared" si="11"/>
        <v>0.2</v>
      </c>
      <c r="F65" s="1">
        <f t="shared" si="3"/>
        <v>0.25</v>
      </c>
      <c r="G65" s="1">
        <f t="shared" si="4"/>
        <v>0.022</v>
      </c>
      <c r="H65" s="1">
        <f t="shared" si="5"/>
        <v>0.00625</v>
      </c>
      <c r="I65" s="1">
        <f t="shared" si="6"/>
        <v>0.010000000000000002</v>
      </c>
      <c r="J65" s="1">
        <f t="shared" si="7"/>
        <v>0.01625</v>
      </c>
      <c r="K65" s="1"/>
      <c r="L65" s="1">
        <f>SUM(G66:G$73)+SUM(J$34:J65)</f>
        <v>0.8894999999999996</v>
      </c>
      <c r="M65" s="1">
        <f t="shared" si="8"/>
        <v>2.6</v>
      </c>
      <c r="N65" s="1">
        <f t="shared" si="9"/>
        <v>0.34211538461538443</v>
      </c>
    </row>
    <row r="66" spans="1:14" ht="12.75">
      <c r="A66">
        <f t="shared" si="1"/>
        <v>33</v>
      </c>
      <c r="B66" s="1">
        <f t="shared" si="0"/>
        <v>0.87</v>
      </c>
      <c r="C66" s="2">
        <f t="shared" si="2"/>
        <v>2043</v>
      </c>
      <c r="D66" s="1">
        <f t="shared" si="10"/>
        <v>0.3</v>
      </c>
      <c r="E66" s="1">
        <f t="shared" si="11"/>
        <v>0.2</v>
      </c>
      <c r="F66" s="1">
        <f t="shared" si="3"/>
        <v>0.25</v>
      </c>
      <c r="G66" s="1">
        <f t="shared" si="4"/>
        <v>0.02175</v>
      </c>
      <c r="H66" s="1">
        <f t="shared" si="5"/>
        <v>0.00625</v>
      </c>
      <c r="I66" s="1">
        <f t="shared" si="6"/>
        <v>0.010000000000000002</v>
      </c>
      <c r="J66" s="1">
        <f t="shared" si="7"/>
        <v>0.01625</v>
      </c>
      <c r="K66" s="1"/>
      <c r="L66" s="1">
        <f>SUM(G67:G$73)+SUM(J$34:J66)</f>
        <v>0.8839999999999997</v>
      </c>
      <c r="M66" s="1">
        <f t="shared" si="8"/>
        <v>2.65</v>
      </c>
      <c r="N66" s="1">
        <f t="shared" si="9"/>
        <v>0.33358490566037724</v>
      </c>
    </row>
    <row r="67" spans="1:14" ht="12.75">
      <c r="A67">
        <f t="shared" si="1"/>
        <v>34</v>
      </c>
      <c r="B67" s="1">
        <f t="shared" si="0"/>
        <v>0.86</v>
      </c>
      <c r="C67" s="2">
        <f t="shared" si="2"/>
        <v>2044</v>
      </c>
      <c r="D67" s="1">
        <f t="shared" si="10"/>
        <v>0.3</v>
      </c>
      <c r="E67" s="1">
        <f t="shared" si="11"/>
        <v>0.2</v>
      </c>
      <c r="F67" s="1">
        <f t="shared" si="3"/>
        <v>0.25</v>
      </c>
      <c r="G67" s="1">
        <f t="shared" si="4"/>
        <v>0.0215</v>
      </c>
      <c r="H67" s="1">
        <f t="shared" si="5"/>
        <v>0.00625</v>
      </c>
      <c r="I67" s="1">
        <f t="shared" si="6"/>
        <v>0.010000000000000002</v>
      </c>
      <c r="J67" s="1">
        <f t="shared" si="7"/>
        <v>0.01625</v>
      </c>
      <c r="K67" s="1"/>
      <c r="L67" s="1">
        <f>SUM(G68:G$73)+SUM(J$34:J67)</f>
        <v>0.8787499999999997</v>
      </c>
      <c r="M67" s="1">
        <f t="shared" si="8"/>
        <v>2.7</v>
      </c>
      <c r="N67" s="1">
        <f t="shared" si="9"/>
        <v>0.32546296296296284</v>
      </c>
    </row>
    <row r="68" spans="1:14" ht="12.75">
      <c r="A68">
        <f t="shared" si="1"/>
        <v>35</v>
      </c>
      <c r="B68" s="1">
        <f t="shared" si="0"/>
        <v>0.85</v>
      </c>
      <c r="C68" s="2">
        <f t="shared" si="2"/>
        <v>2045</v>
      </c>
      <c r="D68" s="1">
        <f t="shared" si="10"/>
        <v>0.3</v>
      </c>
      <c r="E68" s="1">
        <f t="shared" si="11"/>
        <v>0.2</v>
      </c>
      <c r="F68" s="1">
        <f t="shared" si="3"/>
        <v>0.25</v>
      </c>
      <c r="G68" s="1">
        <f t="shared" si="4"/>
        <v>0.021249999999999998</v>
      </c>
      <c r="H68" s="1">
        <f t="shared" si="5"/>
        <v>0.00625</v>
      </c>
      <c r="I68" s="1">
        <f t="shared" si="6"/>
        <v>0.010000000000000002</v>
      </c>
      <c r="J68" s="1">
        <f t="shared" si="7"/>
        <v>0.01625</v>
      </c>
      <c r="K68" s="1"/>
      <c r="L68" s="1">
        <f>SUM(G69:G$73)+SUM(J$34:J68)</f>
        <v>0.8737499999999997</v>
      </c>
      <c r="M68" s="1">
        <f t="shared" si="8"/>
        <v>2.75</v>
      </c>
      <c r="N68" s="1">
        <f t="shared" si="9"/>
        <v>0.31772727272727264</v>
      </c>
    </row>
    <row r="69" spans="1:14" ht="12.75">
      <c r="A69">
        <f t="shared" si="1"/>
        <v>36</v>
      </c>
      <c r="B69" s="1">
        <f t="shared" si="0"/>
        <v>0.84</v>
      </c>
      <c r="C69" s="2">
        <f t="shared" si="2"/>
        <v>2046</v>
      </c>
      <c r="D69" s="1">
        <f t="shared" si="10"/>
        <v>0.3</v>
      </c>
      <c r="E69" s="1">
        <f t="shared" si="11"/>
        <v>0.2</v>
      </c>
      <c r="F69" s="1">
        <f t="shared" si="3"/>
        <v>0.25</v>
      </c>
      <c r="G69" s="1">
        <f t="shared" si="4"/>
        <v>0.020999999999999998</v>
      </c>
      <c r="H69" s="1">
        <f t="shared" si="5"/>
        <v>0.00625</v>
      </c>
      <c r="I69" s="1">
        <f t="shared" si="6"/>
        <v>0.010000000000000002</v>
      </c>
      <c r="J69" s="1">
        <f t="shared" si="7"/>
        <v>0.01625</v>
      </c>
      <c r="K69" s="1"/>
      <c r="L69" s="1">
        <f>SUM(G70:G$73)+SUM(J$34:J69)</f>
        <v>0.8689999999999997</v>
      </c>
      <c r="M69" s="1">
        <f t="shared" si="8"/>
        <v>2.8</v>
      </c>
      <c r="N69" s="1">
        <f t="shared" si="9"/>
        <v>0.3103571428571428</v>
      </c>
    </row>
    <row r="70" spans="1:14" ht="12.75">
      <c r="A70">
        <f t="shared" si="1"/>
        <v>37</v>
      </c>
      <c r="B70" s="1">
        <f t="shared" si="0"/>
        <v>0.83</v>
      </c>
      <c r="C70" s="2">
        <f t="shared" si="2"/>
        <v>2047</v>
      </c>
      <c r="D70" s="1">
        <f t="shared" si="10"/>
        <v>0.3</v>
      </c>
      <c r="E70" s="1">
        <f t="shared" si="11"/>
        <v>0.2</v>
      </c>
      <c r="F70" s="1">
        <f t="shared" si="3"/>
        <v>0.25</v>
      </c>
      <c r="G70" s="1">
        <f t="shared" si="4"/>
        <v>0.020749999999999998</v>
      </c>
      <c r="H70" s="1">
        <f t="shared" si="5"/>
        <v>0.00625</v>
      </c>
      <c r="I70" s="1">
        <f t="shared" si="6"/>
        <v>0.010000000000000002</v>
      </c>
      <c r="J70" s="1">
        <f t="shared" si="7"/>
        <v>0.01625</v>
      </c>
      <c r="K70" s="1"/>
      <c r="L70" s="1">
        <f>SUM(G71:G$73)+SUM(J$34:J70)</f>
        <v>0.8644999999999996</v>
      </c>
      <c r="M70" s="1">
        <f t="shared" si="8"/>
        <v>2.85</v>
      </c>
      <c r="N70" s="1">
        <f t="shared" si="9"/>
        <v>0.3033333333333332</v>
      </c>
    </row>
    <row r="71" spans="1:14" ht="12.75">
      <c r="A71">
        <f t="shared" si="1"/>
        <v>38</v>
      </c>
      <c r="B71" s="1">
        <f t="shared" si="0"/>
        <v>0.8200000000000001</v>
      </c>
      <c r="C71" s="2">
        <f t="shared" si="2"/>
        <v>2048</v>
      </c>
      <c r="D71" s="1">
        <f t="shared" si="10"/>
        <v>0.3</v>
      </c>
      <c r="E71" s="1">
        <f t="shared" si="11"/>
        <v>0.2</v>
      </c>
      <c r="F71" s="1">
        <f t="shared" si="3"/>
        <v>0.25</v>
      </c>
      <c r="G71" s="1">
        <f t="shared" si="4"/>
        <v>0.0205</v>
      </c>
      <c r="H71" s="1">
        <f t="shared" si="5"/>
        <v>0.00625</v>
      </c>
      <c r="I71" s="1">
        <f t="shared" si="6"/>
        <v>0.010000000000000002</v>
      </c>
      <c r="J71" s="1">
        <f t="shared" si="7"/>
        <v>0.01625</v>
      </c>
      <c r="K71" s="1"/>
      <c r="L71" s="1">
        <f>SUM(G72:G$73)+SUM(J$34:J71)</f>
        <v>0.8602499999999996</v>
      </c>
      <c r="M71" s="1">
        <f t="shared" si="8"/>
        <v>2.9</v>
      </c>
      <c r="N71" s="1">
        <f t="shared" si="9"/>
        <v>0.29663793103448266</v>
      </c>
    </row>
    <row r="72" spans="1:14" ht="12.75">
      <c r="A72">
        <f t="shared" si="1"/>
        <v>39</v>
      </c>
      <c r="B72" s="1">
        <f t="shared" si="0"/>
        <v>0.81</v>
      </c>
      <c r="C72" s="2">
        <f t="shared" si="2"/>
        <v>2049</v>
      </c>
      <c r="D72" s="1">
        <f t="shared" si="10"/>
        <v>0.3</v>
      </c>
      <c r="E72" s="1">
        <f t="shared" si="11"/>
        <v>0.2</v>
      </c>
      <c r="F72" s="1">
        <f t="shared" si="3"/>
        <v>0.25</v>
      </c>
      <c r="G72" s="1">
        <f t="shared" si="4"/>
        <v>0.02025</v>
      </c>
      <c r="H72" s="1">
        <f t="shared" si="5"/>
        <v>0.00625</v>
      </c>
      <c r="I72" s="1">
        <f t="shared" si="6"/>
        <v>0.010000000000000002</v>
      </c>
      <c r="J72" s="1">
        <f t="shared" si="7"/>
        <v>0.01625</v>
      </c>
      <c r="K72" s="1"/>
      <c r="L72" s="1">
        <f>SUM(G73:G$73)+SUM(J$34:J72)</f>
        <v>0.8562499999999996</v>
      </c>
      <c r="M72" s="1">
        <f t="shared" si="8"/>
        <v>2.95</v>
      </c>
      <c r="N72" s="1">
        <f t="shared" si="9"/>
        <v>0.29025423728813543</v>
      </c>
    </row>
    <row r="73" spans="1:14" ht="12.75">
      <c r="A73">
        <f t="shared" si="1"/>
        <v>40</v>
      </c>
      <c r="B73" s="1">
        <f t="shared" si="0"/>
        <v>0.8</v>
      </c>
      <c r="C73" s="2">
        <f t="shared" si="2"/>
        <v>2050</v>
      </c>
      <c r="D73" s="1">
        <f t="shared" si="10"/>
        <v>0.3</v>
      </c>
      <c r="E73" s="1">
        <f t="shared" si="11"/>
        <v>0.2</v>
      </c>
      <c r="F73" s="1">
        <f t="shared" si="3"/>
        <v>0.25</v>
      </c>
      <c r="G73" s="1">
        <f t="shared" si="4"/>
        <v>0.02</v>
      </c>
      <c r="H73" s="1">
        <f t="shared" si="5"/>
        <v>0.00625</v>
      </c>
      <c r="I73" s="1">
        <f t="shared" si="6"/>
        <v>0.010000000000000002</v>
      </c>
      <c r="J73" s="1">
        <f t="shared" si="7"/>
        <v>0.01625</v>
      </c>
      <c r="K73" s="1"/>
      <c r="L73" s="1">
        <f>SUM(J$34:J73)</f>
        <v>0.8524999999999996</v>
      </c>
      <c r="M73" s="1">
        <f t="shared" si="8"/>
        <v>3</v>
      </c>
      <c r="N73" s="1">
        <f t="shared" si="9"/>
        <v>0.2841666666666665</v>
      </c>
    </row>
    <row r="74" ht="12.75">
      <c r="E74" s="1" t="s">
        <v>6</v>
      </c>
    </row>
    <row r="75" ht="12.75">
      <c r="L75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Harvey</dc:creator>
  <cp:keywords/>
  <dc:description/>
  <cp:lastModifiedBy>Danny Harvey</cp:lastModifiedBy>
  <dcterms:created xsi:type="dcterms:W3CDTF">2009-05-01T15:19:56Z</dcterms:created>
  <dcterms:modified xsi:type="dcterms:W3CDTF">2010-06-09T14:06:04Z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